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https://cepsacorp-my.sharepoint.com/personal/jesusangel_perez_cepsa_com/Documents/Escritorio/"/>
    </mc:Choice>
  </mc:AlternateContent>
  <xr:revisionPtr revIDLastSave="36" documentId="8_{C0BD391F-DA34-4FD2-81A5-39B2A865AE27}" xr6:coauthVersionLast="47" xr6:coauthVersionMax="47" xr10:uidLastSave="{7779514A-D168-452F-BF81-69EB0A9C8D57}"/>
  <bookViews>
    <workbookView xWindow="-110" yWindow="-110" windowWidth="19420" windowHeight="10420" xr2:uid="{00000000-000D-0000-FFFF-FFFF00000000}"/>
  </bookViews>
  <sheets>
    <sheet name="Sheet1" sheetId="5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7" i="5" l="1"/>
  <c r="G7" i="5"/>
  <c r="F19" i="5" s="1"/>
  <c r="G8" i="5"/>
  <c r="L17" i="5" s="1"/>
  <c r="I8" i="5"/>
  <c r="E9" i="5"/>
  <c r="E10" i="5" s="1"/>
  <c r="I15" i="5"/>
  <c r="F16" i="5" l="1"/>
  <c r="L18" i="5"/>
  <c r="I9" i="5"/>
  <c r="G9" i="5"/>
  <c r="G10" i="5"/>
  <c r="L15" i="5"/>
  <c r="L16" i="5"/>
  <c r="L19" i="5"/>
  <c r="S15" i="5"/>
  <c r="S16" i="5"/>
  <c r="F15" i="5"/>
  <c r="F17" i="5"/>
  <c r="F18" i="5"/>
  <c r="S17" i="5" l="1"/>
  <c r="S19" i="5"/>
  <c r="S18" i="5"/>
  <c r="F20" i="5"/>
  <c r="J7" i="5" s="1"/>
  <c r="K7" i="5" s="1"/>
  <c r="S20" i="5"/>
  <c r="J9" i="5" s="1"/>
  <c r="K9" i="5" s="1"/>
  <c r="L20" i="5"/>
  <c r="J8" i="5" s="1"/>
  <c r="K8" i="5" s="1"/>
</calcChain>
</file>

<file path=xl/sharedStrings.xml><?xml version="1.0" encoding="utf-8"?>
<sst xmlns="http://schemas.openxmlformats.org/spreadsheetml/2006/main" count="54" uniqueCount="35">
  <si>
    <t>Ural</t>
  </si>
  <si>
    <t>Precio usd/bbl del Brent</t>
  </si>
  <si>
    <t>Bbl</t>
  </si>
  <si>
    <t>Cotización Brent</t>
  </si>
  <si>
    <t>LPG</t>
  </si>
  <si>
    <t>Nafta</t>
  </si>
  <si>
    <t>Fuel Oil</t>
  </si>
  <si>
    <t>Rendimientos (% Volumen)</t>
  </si>
  <si>
    <t>Cotizaciones (usd/bbl)</t>
  </si>
  <si>
    <t>Venta productos</t>
  </si>
  <si>
    <t>Precio cargamento</t>
  </si>
  <si>
    <t>Rendimiento productos</t>
  </si>
  <si>
    <t>Margen de refino</t>
  </si>
  <si>
    <t>Mediterraneo</t>
  </si>
  <si>
    <t>crudo mediano a ligero</t>
  </si>
  <si>
    <t>azufre 0,5</t>
  </si>
  <si>
    <t>Grane Blend</t>
  </si>
  <si>
    <t>Flotta</t>
  </si>
  <si>
    <t>$/TM</t>
  </si>
  <si>
    <t>503 Propano CIF Large Cargoes</t>
  </si>
  <si>
    <t>600 Nafta FOB Med</t>
  </si>
  <si>
    <t>948,75 Jet FOB Med</t>
  </si>
  <si>
    <t>903, 5 Gasoil 10 ppm ULSD FOB med</t>
  </si>
  <si>
    <t>514 Fuel 3,5% FOB med</t>
  </si>
  <si>
    <t>URAL</t>
  </si>
  <si>
    <t>Jet</t>
  </si>
  <si>
    <t>Fuel oil</t>
  </si>
  <si>
    <t>Gasoil</t>
  </si>
  <si>
    <t>TM</t>
  </si>
  <si>
    <t>API</t>
  </si>
  <si>
    <t>Respuesta</t>
  </si>
  <si>
    <t xml:space="preserve">El mejor crudo , a nivel economico, seria el Ural ya que con una menor cantidad de barriles que tambien  menos coste tiene mayores rendimientos,que nos da mayor margen de refino ($9,771k). </t>
  </si>
  <si>
    <t>La ventaja principal viene de el precio del Ural sobre el Brent, seguramente por una menor demanda debido a las sanciones aplicadas por la UE.</t>
  </si>
  <si>
    <t>La refineria esta en el mediterraneo por lo cual asumo que esta en la UE. Su compra directa no es posible debido a las sanciones. Por lo cual, la segunda mejor seria el Flotta por su rendimiento sobre todo en Jet y gasoil que son los mejores cotizados.</t>
  </si>
  <si>
    <t>Fechas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</si>
</sst>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€_-;\-* #,##0.00\ _€_-;_-* &quot;-&quot;??\ _€_-;_-@_-"/>
    <numFmt numFmtId="165" formatCode="0.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C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8">
    <xf numFmtId="0" fontId="0" fillId="0" borderId="0" xfId="0"/>
    <xf numFmtId="0" fontId="0" fillId="0" borderId="1" xfId="0" applyBorder="1"/>
    <xf numFmtId="0" fontId="0" fillId="2" borderId="0" xfId="0" applyFill="1"/>
    <xf numFmtId="10" fontId="0" fillId="0" borderId="1" xfId="2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right"/>
    </xf>
    <xf numFmtId="165" fontId="0" fillId="2" borderId="2" xfId="2" applyNumberFormat="1" applyFont="1" applyFill="1" applyBorder="1" applyAlignment="1">
      <alignment horizontal="center" vertical="center"/>
    </xf>
    <xf numFmtId="164" fontId="0" fillId="2" borderId="1" xfId="1" applyFont="1" applyFill="1" applyBorder="1"/>
    <xf numFmtId="10" fontId="0" fillId="2" borderId="2" xfId="2" applyNumberFormat="1" applyFont="1" applyFill="1" applyBorder="1" applyAlignment="1">
      <alignment horizontal="center" vertical="center"/>
    </xf>
    <xf numFmtId="164" fontId="0" fillId="2" borderId="0" xfId="0" applyNumberFormat="1" applyFill="1"/>
    <xf numFmtId="10" fontId="0" fillId="2" borderId="1" xfId="2" applyNumberFormat="1" applyFont="1" applyFill="1" applyBorder="1" applyAlignment="1">
      <alignment horizontal="center" vertical="center"/>
    </xf>
    <xf numFmtId="10" fontId="0" fillId="2" borderId="3" xfId="2" applyNumberFormat="1" applyFont="1" applyFill="1" applyBorder="1" applyAlignment="1">
      <alignment horizontal="center" vertical="center"/>
    </xf>
    <xf numFmtId="10" fontId="0" fillId="2" borderId="0" xfId="2" applyNumberFormat="1" applyFont="1" applyFill="1" applyBorder="1" applyAlignment="1">
      <alignment horizontal="center" vertical="center"/>
    </xf>
    <xf numFmtId="4" fontId="0" fillId="0" borderId="1" xfId="0" applyNumberFormat="1" applyBorder="1"/>
    <xf numFmtId="2" fontId="0" fillId="0" borderId="1" xfId="0" applyNumberFormat="1" applyBorder="1"/>
    <xf numFmtId="0" fontId="0" fillId="5" borderId="1" xfId="0" applyFill="1" applyBorder="1"/>
    <xf numFmtId="17" fontId="0" fillId="0" borderId="0" xfId="0" applyNumberFormat="1"/>
    <xf numFmtId="14" fontId="0" fillId="0" borderId="0" xfId="0" applyNumberFormat="1"/>
    <xf numFmtId="4" fontId="0" fillId="0" borderId="0" xfId="0" applyNumberFormat="1"/>
    <xf numFmtId="0" fontId="2" fillId="0" borderId="0" xfId="0" applyFont="1"/>
    <xf numFmtId="0" fontId="3" fillId="3" borderId="1" xfId="0" applyFont="1" applyFill="1" applyBorder="1" applyAlignment="1">
      <alignment horizontal="center" vertical="center"/>
    </xf>
    <xf numFmtId="0" fontId="4" fillId="6" borderId="3" xfId="0" applyFont="1" applyFill="1" applyBorder="1"/>
    <xf numFmtId="0" fontId="2" fillId="4" borderId="1" xfId="0" applyFont="1" applyFill="1" applyBorder="1"/>
    <xf numFmtId="0" fontId="3" fillId="7" borderId="3" xfId="0" applyFont="1" applyFill="1" applyBorder="1" applyAlignment="1">
      <alignment horizontal="center" vertical="center"/>
    </xf>
    <xf numFmtId="0" fontId="3" fillId="7" borderId="4" xfId="0" applyFont="1" applyFill="1" applyBorder="1" applyAlignment="1">
      <alignment horizontal="center" vertical="center"/>
    </xf>
    <xf numFmtId="0" fontId="3" fillId="7" borderId="5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750041-715D-4277-AEEB-EC75581CA54A}">
  <dimension ref="C1:S32"/>
  <sheetViews>
    <sheetView showGridLines="0" tabSelected="1" zoomScale="55" zoomScaleNormal="55" workbookViewId="0">
      <selection activeCell="J2" sqref="J2"/>
    </sheetView>
  </sheetViews>
  <sheetFormatPr baseColWidth="10" defaultColWidth="8.7265625" defaultRowHeight="14.5" x14ac:dyDescent="0.35"/>
  <cols>
    <col min="3" max="3" width="19.90625" bestFit="1" customWidth="1"/>
    <col min="4" max="4" width="21.54296875" bestFit="1" customWidth="1"/>
    <col min="5" max="5" width="10" bestFit="1" customWidth="1"/>
    <col min="6" max="6" width="15.453125" bestFit="1" customWidth="1"/>
    <col min="7" max="7" width="10" customWidth="1"/>
    <col min="8" max="8" width="15.453125" bestFit="1" customWidth="1"/>
    <col min="9" max="9" width="16.90625" bestFit="1" customWidth="1"/>
    <col min="10" max="10" width="21" bestFit="1" customWidth="1"/>
    <col min="11" max="11" width="16.90625" customWidth="1"/>
    <col min="12" max="12" width="15.26953125" bestFit="1" customWidth="1"/>
    <col min="16" max="16" width="7" bestFit="1" customWidth="1"/>
    <col min="19" max="19" width="15.26953125" bestFit="1" customWidth="1"/>
  </cols>
  <sheetData>
    <row r="1" spans="3:19" x14ac:dyDescent="0.35">
      <c r="C1" t="s">
        <v>34</v>
      </c>
      <c r="D1" s="16">
        <v>45139</v>
      </c>
      <c r="F1" s="17">
        <v>45184</v>
      </c>
      <c r="J1" s="17"/>
      <c r="K1" s="17"/>
    </row>
    <row r="2" spans="3:19" ht="43.5" x14ac:dyDescent="0.35">
      <c r="C2" t="s">
        <v>13</v>
      </c>
      <c r="O2" s="27" t="s">
        <v>8</v>
      </c>
      <c r="P2" s="27"/>
      <c r="Q2" t="s">
        <v>18</v>
      </c>
    </row>
    <row r="3" spans="3:19" x14ac:dyDescent="0.35">
      <c r="C3" t="s">
        <v>14</v>
      </c>
      <c r="H3" t="s">
        <v>15</v>
      </c>
      <c r="O3" s="1" t="s">
        <v>4</v>
      </c>
      <c r="P3">
        <v>503</v>
      </c>
      <c r="Q3" t="s">
        <v>19</v>
      </c>
    </row>
    <row r="4" spans="3:19" x14ac:dyDescent="0.35">
      <c r="O4" s="1" t="s">
        <v>5</v>
      </c>
      <c r="P4">
        <v>600</v>
      </c>
      <c r="Q4" t="s">
        <v>20</v>
      </c>
    </row>
    <row r="5" spans="3:19" x14ac:dyDescent="0.35">
      <c r="O5" s="1" t="s">
        <v>25</v>
      </c>
      <c r="P5">
        <v>948.75</v>
      </c>
      <c r="Q5" t="s">
        <v>21</v>
      </c>
    </row>
    <row r="6" spans="3:19" ht="14.5" customHeight="1" x14ac:dyDescent="0.35">
      <c r="D6" s="21" t="s">
        <v>1</v>
      </c>
      <c r="E6" s="21" t="s">
        <v>2</v>
      </c>
      <c r="F6" s="21" t="s">
        <v>29</v>
      </c>
      <c r="G6" s="21" t="s">
        <v>28</v>
      </c>
      <c r="H6" s="21" t="s">
        <v>3</v>
      </c>
      <c r="I6" s="21" t="s">
        <v>10</v>
      </c>
      <c r="J6" s="21" t="s">
        <v>11</v>
      </c>
      <c r="K6" s="21" t="s">
        <v>12</v>
      </c>
      <c r="O6" s="1" t="s">
        <v>27</v>
      </c>
      <c r="P6">
        <v>903.5</v>
      </c>
      <c r="Q6" t="s">
        <v>22</v>
      </c>
    </row>
    <row r="7" spans="3:19" x14ac:dyDescent="0.35">
      <c r="C7" s="22" t="s">
        <v>0</v>
      </c>
      <c r="D7" s="14">
        <v>-12</v>
      </c>
      <c r="E7" s="13">
        <v>600000</v>
      </c>
      <c r="F7" s="13">
        <v>29.9</v>
      </c>
      <c r="G7" s="13">
        <f>+E7/((F7+131.5)/(141.5*0.159))</f>
        <v>83637.546468401488</v>
      </c>
      <c r="H7" s="14">
        <v>86.65</v>
      </c>
      <c r="I7" s="13">
        <f>(H7+D7)*E7</f>
        <v>44790000</v>
      </c>
      <c r="J7" s="13">
        <f>+F20</f>
        <v>54561022.439637549</v>
      </c>
      <c r="K7" s="13">
        <f>J7-I7</f>
        <v>9771022.4396375492</v>
      </c>
      <c r="O7" s="1" t="s">
        <v>6</v>
      </c>
      <c r="P7">
        <v>514</v>
      </c>
      <c r="Q7" t="s">
        <v>23</v>
      </c>
    </row>
    <row r="8" spans="3:19" x14ac:dyDescent="0.35">
      <c r="C8" s="22" t="s">
        <v>16</v>
      </c>
      <c r="D8" s="14">
        <v>0.4</v>
      </c>
      <c r="E8" s="13">
        <v>675000</v>
      </c>
      <c r="F8" s="13">
        <v>28.8</v>
      </c>
      <c r="G8" s="13">
        <f>+E8/((F8+131.5)/(141.5*0.159))</f>
        <v>94737.913287585776</v>
      </c>
      <c r="H8" s="14">
        <v>86.65</v>
      </c>
      <c r="I8" s="13">
        <f>(H8+D8)*E8</f>
        <v>58758750.000000007</v>
      </c>
      <c r="J8" s="13">
        <f>+L20</f>
        <v>61555817.051738933</v>
      </c>
      <c r="K8" s="13">
        <f t="shared" ref="K8:K9" si="0">J8-I8</f>
        <v>2797067.0517389253</v>
      </c>
    </row>
    <row r="9" spans="3:19" x14ac:dyDescent="0.35">
      <c r="C9" s="15" t="s">
        <v>17</v>
      </c>
      <c r="D9" s="14">
        <v>-0.3</v>
      </c>
      <c r="E9" s="13">
        <f>+E8</f>
        <v>675000</v>
      </c>
      <c r="F9" s="13">
        <v>36.9</v>
      </c>
      <c r="G9" s="13">
        <f>+E9/((F9+131.5)/(141.5*0.159))</f>
        <v>90181.042161520192</v>
      </c>
      <c r="H9" s="14">
        <v>86.65</v>
      </c>
      <c r="I9" s="13">
        <f>(H9+D9)*E9</f>
        <v>58286250.000000007</v>
      </c>
      <c r="J9" s="13">
        <f>+S20</f>
        <v>62342591.824313387</v>
      </c>
      <c r="K9" s="13">
        <f t="shared" si="0"/>
        <v>4056341.8243133798</v>
      </c>
    </row>
    <row r="10" spans="3:19" x14ac:dyDescent="0.35">
      <c r="E10">
        <f>+E9/E7</f>
        <v>1.125</v>
      </c>
      <c r="G10">
        <f>+G8/G7</f>
        <v>1.1327199001871491</v>
      </c>
      <c r="K10" s="18"/>
    </row>
    <row r="14" spans="3:19" ht="58" x14ac:dyDescent="0.35">
      <c r="C14" s="2"/>
      <c r="D14" s="2"/>
      <c r="E14" s="4" t="s">
        <v>7</v>
      </c>
      <c r="F14" s="4" t="s">
        <v>9</v>
      </c>
      <c r="I14" s="2"/>
      <c r="J14" s="2"/>
      <c r="K14" s="4" t="s">
        <v>7</v>
      </c>
      <c r="L14" s="4" t="s">
        <v>9</v>
      </c>
      <c r="P14" s="2"/>
      <c r="Q14" s="2"/>
      <c r="R14" s="4" t="s">
        <v>7</v>
      </c>
      <c r="S14" s="4" t="s">
        <v>9</v>
      </c>
    </row>
    <row r="15" spans="3:19" x14ac:dyDescent="0.35">
      <c r="C15" s="23" t="s">
        <v>24</v>
      </c>
      <c r="D15" s="5" t="s">
        <v>4</v>
      </c>
      <c r="E15" s="6">
        <v>2.6200000000000001E-2</v>
      </c>
      <c r="F15" s="7">
        <f>+E15*G$7*P3</f>
        <v>1102225.7698884758</v>
      </c>
      <c r="I15" s="26" t="str">
        <f>+C8</f>
        <v>Grane Blend</v>
      </c>
      <c r="J15" s="5" t="s">
        <v>4</v>
      </c>
      <c r="K15" s="3">
        <v>1.4E-2</v>
      </c>
      <c r="L15" s="7">
        <f>+K15*G$8*P3</f>
        <v>667144.38537117909</v>
      </c>
      <c r="P15" s="20" t="s">
        <v>17</v>
      </c>
      <c r="Q15" s="5" t="s">
        <v>4</v>
      </c>
      <c r="R15" s="10">
        <v>3.8699999999999998E-2</v>
      </c>
      <c r="S15" s="7">
        <f>+R15*G$9*P3</f>
        <v>1755473.1848203682</v>
      </c>
    </row>
    <row r="16" spans="3:19" x14ac:dyDescent="0.35">
      <c r="C16" s="24"/>
      <c r="D16" s="5" t="s">
        <v>5</v>
      </c>
      <c r="E16" s="8">
        <v>0.153</v>
      </c>
      <c r="F16" s="7">
        <f>+E16*G$7*P4</f>
        <v>7677926.765799256</v>
      </c>
      <c r="I16" s="26"/>
      <c r="J16" s="5" t="s">
        <v>5</v>
      </c>
      <c r="K16" s="10">
        <v>0.111</v>
      </c>
      <c r="L16" s="7">
        <f>+K16*G$8*P4</f>
        <v>6309545.0249532126</v>
      </c>
      <c r="P16" s="20"/>
      <c r="Q16" s="5" t="s">
        <v>5</v>
      </c>
      <c r="R16" s="10">
        <v>0.223</v>
      </c>
      <c r="S16" s="7">
        <f>+R16*G$9*P4</f>
        <v>12066223.441211401</v>
      </c>
    </row>
    <row r="17" spans="3:19" x14ac:dyDescent="0.35">
      <c r="C17" s="24"/>
      <c r="D17" s="5" t="s">
        <v>25</v>
      </c>
      <c r="E17" s="8">
        <v>8.0500000000000002E-2</v>
      </c>
      <c r="F17" s="7">
        <f>+E17*G$7*P5</f>
        <v>6387765.3380576205</v>
      </c>
      <c r="I17" s="26"/>
      <c r="J17" s="5" t="s">
        <v>25</v>
      </c>
      <c r="K17" s="10">
        <v>0.13600000000000001</v>
      </c>
      <c r="L17" s="7">
        <f>+K17*G$8*P5</f>
        <v>12224032.951497193</v>
      </c>
      <c r="P17" s="20"/>
      <c r="Q17" s="5" t="s">
        <v>25</v>
      </c>
      <c r="R17" s="10">
        <v>8.8999999999999996E-2</v>
      </c>
      <c r="S17" s="7">
        <f>+R17*G$9*P5</f>
        <v>7614774.4738160623</v>
      </c>
    </row>
    <row r="18" spans="3:19" x14ac:dyDescent="0.35">
      <c r="C18" s="24"/>
      <c r="D18" s="5" t="s">
        <v>27</v>
      </c>
      <c r="E18" s="8">
        <v>0.25869999999999999</v>
      </c>
      <c r="F18" s="7">
        <f>+E18*G$7*P6</f>
        <v>19549059.560687732</v>
      </c>
      <c r="I18" s="26"/>
      <c r="J18" s="5" t="s">
        <v>27</v>
      </c>
      <c r="K18" s="11">
        <v>0.19900000000000001</v>
      </c>
      <c r="L18" s="7">
        <f>+K18*G$8*P6</f>
        <v>17033545.226411417</v>
      </c>
      <c r="P18" s="20"/>
      <c r="Q18" s="5" t="s">
        <v>27</v>
      </c>
      <c r="R18" s="10">
        <v>0.32</v>
      </c>
      <c r="S18" s="7">
        <f>+R18*G$9*P6</f>
        <v>26073142.909738716</v>
      </c>
    </row>
    <row r="19" spans="3:19" x14ac:dyDescent="0.35">
      <c r="C19" s="25"/>
      <c r="D19" s="5" t="s">
        <v>26</v>
      </c>
      <c r="E19" s="8">
        <v>0.46160000000000001</v>
      </c>
      <c r="F19" s="7">
        <f>+E19*G$7*P7</f>
        <v>19844045.005204462</v>
      </c>
      <c r="I19" s="26"/>
      <c r="J19" s="5" t="s">
        <v>26</v>
      </c>
      <c r="K19" s="10">
        <v>0.52</v>
      </c>
      <c r="L19" s="7">
        <f>+K19*G$8*P7</f>
        <v>25321549.463505927</v>
      </c>
      <c r="P19" s="20"/>
      <c r="Q19" s="5" t="s">
        <v>26</v>
      </c>
      <c r="R19" s="10">
        <v>0.32</v>
      </c>
      <c r="S19" s="7">
        <f>+R19*G$9*P7</f>
        <v>14832977.814726841</v>
      </c>
    </row>
    <row r="20" spans="3:19" x14ac:dyDescent="0.35">
      <c r="C20" s="2"/>
      <c r="D20" s="2"/>
      <c r="E20" s="2"/>
      <c r="F20" s="9">
        <f>SUM(F15:F19)</f>
        <v>54561022.439637549</v>
      </c>
      <c r="I20" s="2"/>
      <c r="J20" s="2"/>
      <c r="K20" s="12"/>
      <c r="L20" s="9">
        <f>SUM(L15:L19)</f>
        <v>61555817.051738933</v>
      </c>
      <c r="P20" s="2"/>
      <c r="Q20" s="2"/>
      <c r="R20" s="2"/>
      <c r="S20" s="9">
        <f>SUM(S15:S19)</f>
        <v>62342591.824313387</v>
      </c>
    </row>
    <row r="21" spans="3:19" x14ac:dyDescent="0.35">
      <c r="C21" s="2"/>
      <c r="D21" s="2"/>
      <c r="E21" s="2"/>
    </row>
    <row r="22" spans="3:19" x14ac:dyDescent="0.35">
      <c r="C22" s="2"/>
      <c r="D22" s="2"/>
      <c r="E22" s="2"/>
    </row>
    <row r="23" spans="3:19" x14ac:dyDescent="0.35">
      <c r="C23" s="19" t="s">
        <v>30</v>
      </c>
    </row>
    <row r="24" spans="3:19" x14ac:dyDescent="0.35">
      <c r="C24" t="s">
        <v>31</v>
      </c>
    </row>
    <row r="25" spans="3:19" x14ac:dyDescent="0.35">
      <c r="C25" t="s">
        <v>32</v>
      </c>
    </row>
    <row r="26" spans="3:19" x14ac:dyDescent="0.35">
      <c r="C26" t="s">
        <v>33</v>
      </c>
    </row>
    <row r="30" spans="3:19" x14ac:dyDescent="0.35">
      <c r="C30" s="2"/>
      <c r="D30" s="2"/>
      <c r="E30" s="2"/>
    </row>
    <row r="31" spans="3:19" x14ac:dyDescent="0.35">
      <c r="C31" s="2"/>
      <c r="D31" s="2"/>
      <c r="E31" s="2"/>
    </row>
    <row r="32" spans="3:19" x14ac:dyDescent="0.35">
      <c r="C32" s="2"/>
      <c r="D32" s="2"/>
      <c r="E32" s="2"/>
    </row>
  </sheetData>
  <mergeCells count="3">
    <mergeCell ref="C15:C19"/>
    <mergeCell ref="I15:I19"/>
    <mergeCell ref="P15:P19"/>
  </mergeCells>
  <pageMargins left="0.7" right="0.7" top="0.75" bottom="0.75" header="0.3" footer="0.3"/>
</worksheet>
</file>

<file path=docMetadata/LabelInfo.xml><?xml version="1.0" encoding="utf-8"?>
<clbl:labelList xmlns:clbl="http://schemas.microsoft.com/office/2020/mipLabelMetadata">
  <clbl:label id="{bc5f3009-5bd3-4402-beb1-6e2eb7c68ff2}" enabled="0" method="" siteId="{bc5f3009-5bd3-4402-beb1-6e2eb7c68ff2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Company>CEPSA W10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Badenas Benito, Irene</dc:creator>
  <cp:lastModifiedBy>Perez Gonzalez, Jesus Angel</cp:lastModifiedBy>
  <dcterms:created xsi:type="dcterms:W3CDTF">2019-03-02T09:41:06Z</dcterms:created>
  <dcterms:modified xsi:type="dcterms:W3CDTF">2024-04-25T16:07:08Z</dcterms:modified>
</cp:coreProperties>
</file>