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epsacorp-my.sharepoint.com/personal/mariaangeles_trujillo_cepsa_com/Documents/Documents/Varios/Formacion/"/>
    </mc:Choice>
  </mc:AlternateContent>
  <xr:revisionPtr revIDLastSave="105" documentId="8_{0BAD6863-71C4-48B1-AC3B-5B01403A271C}" xr6:coauthVersionLast="47" xr6:coauthVersionMax="47" xr10:uidLastSave="{69757400-BCE8-4BA9-847C-7C01D69A6A67}"/>
  <bookViews>
    <workbookView xWindow="-108" yWindow="-108" windowWidth="30936" windowHeight="16776" activeTab="1" xr2:uid="{10006487-645B-4915-B3DA-4A2757226934}"/>
  </bookViews>
  <sheets>
    <sheet name="Enunciado" sheetId="1" r:id="rId1"/>
    <sheet name="Resoluc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2" l="1"/>
  <c r="D10" i="2"/>
  <c r="D16" i="2" s="1"/>
  <c r="C10" i="2"/>
  <c r="C18" i="2" s="1"/>
  <c r="B10" i="2"/>
  <c r="B16" i="2"/>
  <c r="B13" i="2"/>
  <c r="D13" i="2"/>
  <c r="C13" i="2"/>
  <c r="D19" i="1"/>
  <c r="C19" i="1"/>
  <c r="B19" i="1"/>
  <c r="D19" i="2" l="1"/>
  <c r="C19" i="2"/>
  <c r="B19" i="2"/>
  <c r="B17" i="2"/>
  <c r="D17" i="2"/>
  <c r="D18" i="2"/>
  <c r="C15" i="2"/>
  <c r="C16" i="2"/>
  <c r="B18" i="2"/>
  <c r="B15" i="2"/>
  <c r="D15" i="2"/>
  <c r="C17" i="2"/>
  <c r="C20" i="2" l="1"/>
  <c r="B20" i="2"/>
</calcChain>
</file>

<file path=xl/sharedStrings.xml><?xml version="1.0" encoding="utf-8"?>
<sst xmlns="http://schemas.openxmlformats.org/spreadsheetml/2006/main" count="59" uniqueCount="46">
  <si>
    <t>En agosto de 2023, una refinería ubicada en el Mediterráneo, con una configuración de hidroskimming, se encuentra en la necesidad de adquirir un suministro de crudo medio a ligero y de características "sour" para cumplir con su programa de procesamiento del mes de septiembre. La fecha requerida para la adquisición de este crudo sería aproximadamente alrededor del día 15 del mencionado mes</t>
  </si>
  <si>
    <t>Cargamentos disponibles</t>
  </si>
  <si>
    <t>600.000 barriles de crudo Ural (de origen Rusia) con una densidad API de 29,9 y contenido de azufre de 1,65%</t>
  </si>
  <si>
    <t>675.000 barriles de crudo Grane Blend (de origen Noruega) con una densidad API de 28,8 y contenido de azufre de 0,6%</t>
  </si>
  <si>
    <t>675.000 barriles de crudo Flotta (del Mar del Norte) con una densidad API de 36,9 y contenido de azufre de 0,82%</t>
  </si>
  <si>
    <t>Rendimientos en peso crudos</t>
  </si>
  <si>
    <t>LPG</t>
  </si>
  <si>
    <t>Nafta</t>
  </si>
  <si>
    <t>Jet</t>
  </si>
  <si>
    <t>Gasoil</t>
  </si>
  <si>
    <t>Fuel Oil</t>
  </si>
  <si>
    <t>Ural</t>
  </si>
  <si>
    <t>Grane</t>
  </si>
  <si>
    <t>Flotta</t>
  </si>
  <si>
    <t>Precios productos conocidos</t>
  </si>
  <si>
    <t>Keroseno</t>
  </si>
  <si>
    <t>Fuel</t>
  </si>
  <si>
    <t>Brent Dated</t>
  </si>
  <si>
    <t>Mar del Norte</t>
  </si>
  <si>
    <t>Báltico</t>
  </si>
  <si>
    <t>Dtd Brent -12,00 $/bbl</t>
  </si>
  <si>
    <t>DTD +0,40 $/bbl</t>
  </si>
  <si>
    <t>DTD -0,30 $/bbl</t>
  </si>
  <si>
    <t>CIF</t>
  </si>
  <si>
    <t>Propano CIF Large Cargoes</t>
  </si>
  <si>
    <t>Nafta FOB Med</t>
  </si>
  <si>
    <t>Jet FOB Med</t>
  </si>
  <si>
    <t>Gasoil 10 ppm ULSD FOB Med</t>
  </si>
  <si>
    <t>Fuel 3,5% FOB Med</t>
  </si>
  <si>
    <t>vol. Bbl</t>
  </si>
  <si>
    <t>vol. Mt</t>
  </si>
  <si>
    <t>API</t>
  </si>
  <si>
    <t>Others</t>
  </si>
  <si>
    <t>Prima</t>
  </si>
  <si>
    <t>Margen de Refino sin others</t>
  </si>
  <si>
    <t>El Grane es el que tiene la prima mas cara, y además es el que produce mayor porcentaje de producto pesado, lo que nos da unos precios de venta mas bajos.</t>
  </si>
  <si>
    <t>Coste Crudo</t>
  </si>
  <si>
    <t>Estimación ventas</t>
  </si>
  <si>
    <t>Pasos:</t>
  </si>
  <si>
    <t>2 - Convertimos los barriles a toneladas, utilizando el API correspondiente a cada crudo</t>
  </si>
  <si>
    <t>3 - Calculamos la cantidad que produciríamos de cada producto y multiplicaríamos por el precio de venta conocido a la fecha</t>
  </si>
  <si>
    <t>4 - Obtener el margen de cada crudo</t>
  </si>
  <si>
    <t>RESOLUCIÓN</t>
  </si>
  <si>
    <t>1 - Calculamos el precio de adquisión sumando cotizacion Brent dated + la prima aplicable para cada crudo, por su volumen en bbl</t>
  </si>
  <si>
    <t>El crudo mas adecuado sería el Ural en términos estrictamente económicos con un margen de Refino de $+9m, si bien habría que tener en cuenta que es un crudo ruso sujeto a sanciones en la Union Europea. Su prima probablemente irá ligada a este hecho</t>
  </si>
  <si>
    <t>La segunda opción sería el Flotta, y es un crudo que carece de sanciones, por lo que sería el crudo a elegir ya que nos da mayor rendimiento.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</si>
</sst>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0\ _€_-;\-* #,##0.00\ _€_-;_-* &quot;-&quot;??\ _€_-;_-@_-"/>
  </numFmts>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1"/>
      <color theme="4"/>
      <name val="Calibri"/>
      <family val="2"/>
      <scheme val="minor"/>
    </font>
    <font>
      <b/>
      <u/>
      <sz val="11"/>
      <color theme="1"/>
      <name val="Calibri"/>
      <family val="2"/>
      <scheme val="minor"/>
    </font>
    <font>
      <b/>
      <u/>
      <sz val="11"/>
      <color theme="4"/>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
    <xf numFmtId="0" fontId="0" fillId="0" borderId="0" xfId="0"/>
    <xf numFmtId="43" fontId="0" fillId="0" borderId="0" xfId="1" applyFont="1"/>
    <xf numFmtId="10" fontId="0" fillId="0" borderId="0" xfId="2" applyNumberFormat="1" applyFont="1"/>
    <xf numFmtId="0" fontId="2" fillId="0" borderId="0" xfId="0" applyFont="1"/>
    <xf numFmtId="0" fontId="3" fillId="0" borderId="0" xfId="0" applyFont="1"/>
    <xf numFmtId="0" fontId="4" fillId="0" borderId="0" xfId="0" applyFont="1"/>
    <xf numFmtId="43" fontId="4" fillId="0" borderId="0" xfId="1" applyFont="1"/>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2" borderId="4" xfId="0" applyFill="1" applyBorder="1"/>
    <xf numFmtId="164" fontId="0" fillId="2" borderId="0" xfId="1" applyNumberFormat="1" applyFont="1" applyFill="1" applyBorder="1"/>
    <xf numFmtId="164" fontId="0" fillId="2" borderId="5" xfId="1" applyNumberFormat="1" applyFont="1" applyFill="1" applyBorder="1"/>
    <xf numFmtId="0" fontId="3" fillId="2" borderId="4" xfId="0" applyFont="1" applyFill="1" applyBorder="1"/>
    <xf numFmtId="164" fontId="3" fillId="2" borderId="0" xfId="1" applyNumberFormat="1" applyFont="1" applyFill="1" applyBorder="1"/>
    <xf numFmtId="164" fontId="3" fillId="2" borderId="5" xfId="1" applyNumberFormat="1" applyFont="1" applyFill="1" applyBorder="1"/>
    <xf numFmtId="0" fontId="2" fillId="2" borderId="6" xfId="0" applyFont="1" applyFill="1" applyBorder="1"/>
    <xf numFmtId="164" fontId="2" fillId="2" borderId="7" xfId="1" applyNumberFormat="1" applyFont="1" applyFill="1" applyBorder="1"/>
    <xf numFmtId="164" fontId="2" fillId="2" borderId="8" xfId="1" applyNumberFormat="1" applyFont="1" applyFill="1" applyBorder="1"/>
    <xf numFmtId="0" fontId="4" fillId="2" borderId="1" xfId="0" applyFont="1" applyFill="1" applyBorder="1"/>
    <xf numFmtId="0" fontId="5" fillId="0" borderId="0" xfId="0" applyFont="1"/>
    <xf numFmtId="0" fontId="6" fillId="0" borderId="0" xfId="0" applyFont="1"/>
    <xf numFmtId="165" fontId="0" fillId="0" borderId="0" xfId="0" applyNumberFormat="1"/>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12</xdr:col>
      <xdr:colOff>247859</xdr:colOff>
      <xdr:row>19</xdr:row>
      <xdr:rowOff>31846</xdr:rowOff>
    </xdr:to>
    <xdr:pic>
      <xdr:nvPicPr>
        <xdr:cNvPr id="2" name="Imagen 1">
          <a:extLst>
            <a:ext uri="{FF2B5EF4-FFF2-40B4-BE49-F238E27FC236}">
              <a16:creationId xmlns:a16="http://schemas.microsoft.com/office/drawing/2014/main" id="{48FA18F5-9D1D-0C1E-CD7A-1CFEE8E4872B}"/>
            </a:ext>
          </a:extLst>
        </xdr:cNvPr>
        <xdr:cNvPicPr>
          <a:picLocks noChangeAspect="1"/>
        </xdr:cNvPicPr>
      </xdr:nvPicPr>
      <xdr:blipFill>
        <a:blip xmlns:r="http://schemas.openxmlformats.org/officeDocument/2006/relationships" r:embed="rId1"/>
        <a:stretch>
          <a:fillRect/>
        </a:stretch>
      </xdr:blipFill>
      <xdr:spPr>
        <a:xfrm>
          <a:off x="5334000" y="1657350"/>
          <a:ext cx="4057859" cy="1873346"/>
        </a:xfrm>
        <a:prstGeom prst="rect">
          <a:avLst/>
        </a:prstGeom>
      </xdr:spPr>
    </xdr:pic>
    <xdr:clientData/>
  </xdr:twoCellAnchor>
  <xdr:twoCellAnchor editAs="oneCell">
    <xdr:from>
      <xdr:col>7</xdr:col>
      <xdr:colOff>0</xdr:colOff>
      <xdr:row>21</xdr:row>
      <xdr:rowOff>0</xdr:rowOff>
    </xdr:from>
    <xdr:to>
      <xdr:col>13</xdr:col>
      <xdr:colOff>559064</xdr:colOff>
      <xdr:row>33</xdr:row>
      <xdr:rowOff>133470</xdr:rowOff>
    </xdr:to>
    <xdr:pic>
      <xdr:nvPicPr>
        <xdr:cNvPr id="3" name="Imagen 2">
          <a:extLst>
            <a:ext uri="{FF2B5EF4-FFF2-40B4-BE49-F238E27FC236}">
              <a16:creationId xmlns:a16="http://schemas.microsoft.com/office/drawing/2014/main" id="{46DF3239-5926-9002-541B-BF41D1DDACCA}"/>
            </a:ext>
          </a:extLst>
        </xdr:cNvPr>
        <xdr:cNvPicPr>
          <a:picLocks noChangeAspect="1"/>
        </xdr:cNvPicPr>
      </xdr:nvPicPr>
      <xdr:blipFill>
        <a:blip xmlns:r="http://schemas.openxmlformats.org/officeDocument/2006/relationships" r:embed="rId2"/>
        <a:stretch>
          <a:fillRect/>
        </a:stretch>
      </xdr:blipFill>
      <xdr:spPr>
        <a:xfrm>
          <a:off x="5334000" y="3683000"/>
          <a:ext cx="5131064" cy="23432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E2D80-B2E9-43D3-A3A2-912B28457089}">
  <dimension ref="A1:F31"/>
  <sheetViews>
    <sheetView topLeftCell="A12" workbookViewId="0">
      <selection activeCell="C18" sqref="C18"/>
    </sheetView>
  </sheetViews>
  <sheetFormatPr baseColWidth="10" defaultRowHeight="14.4" x14ac:dyDescent="0.3"/>
  <sheetData>
    <row r="1" spans="1:4" x14ac:dyDescent="0.3">
      <c r="A1" t="s">
        <v>0</v>
      </c>
    </row>
    <row r="3" spans="1:4" x14ac:dyDescent="0.3">
      <c r="A3" t="s">
        <v>1</v>
      </c>
    </row>
    <row r="4" spans="1:4" x14ac:dyDescent="0.3">
      <c r="A4" t="s">
        <v>2</v>
      </c>
    </row>
    <row r="6" spans="1:4" x14ac:dyDescent="0.3">
      <c r="A6" t="s">
        <v>3</v>
      </c>
    </row>
    <row r="8" spans="1:4" x14ac:dyDescent="0.3">
      <c r="A8" t="s">
        <v>4</v>
      </c>
    </row>
    <row r="11" spans="1:4" x14ac:dyDescent="0.3">
      <c r="A11" t="s">
        <v>5</v>
      </c>
    </row>
    <row r="12" spans="1:4" x14ac:dyDescent="0.3">
      <c r="B12" t="s">
        <v>19</v>
      </c>
      <c r="C12" t="s">
        <v>18</v>
      </c>
      <c r="D12" t="s">
        <v>18</v>
      </c>
    </row>
    <row r="13" spans="1:4" x14ac:dyDescent="0.3">
      <c r="B13" t="s">
        <v>11</v>
      </c>
      <c r="C13" t="s">
        <v>12</v>
      </c>
      <c r="D13" t="s">
        <v>13</v>
      </c>
    </row>
    <row r="14" spans="1:4" x14ac:dyDescent="0.3">
      <c r="A14" t="s">
        <v>6</v>
      </c>
      <c r="B14" s="2">
        <v>2.6200000000000001E-2</v>
      </c>
      <c r="C14" s="2">
        <v>1.4E-2</v>
      </c>
      <c r="D14" s="2">
        <v>3.8699999999999998E-2</v>
      </c>
    </row>
    <row r="15" spans="1:4" x14ac:dyDescent="0.3">
      <c r="A15" t="s">
        <v>7</v>
      </c>
      <c r="B15" s="2">
        <v>0.153</v>
      </c>
      <c r="C15" s="2">
        <v>0.111</v>
      </c>
      <c r="D15" s="2">
        <v>0.223</v>
      </c>
    </row>
    <row r="16" spans="1:4" x14ac:dyDescent="0.3">
      <c r="A16" t="s">
        <v>8</v>
      </c>
      <c r="B16" s="2">
        <v>8.0500000000000002E-2</v>
      </c>
      <c r="C16" s="2">
        <v>0.13600000000000001</v>
      </c>
      <c r="D16" s="2">
        <v>8.8999999999999996E-2</v>
      </c>
    </row>
    <row r="17" spans="1:6" x14ac:dyDescent="0.3">
      <c r="A17" t="s">
        <v>9</v>
      </c>
      <c r="B17" s="2">
        <v>0.25869999999999999</v>
      </c>
      <c r="C17" s="2">
        <v>0.19900000000000001</v>
      </c>
      <c r="D17" s="2">
        <v>0.32</v>
      </c>
    </row>
    <row r="18" spans="1:6" x14ac:dyDescent="0.3">
      <c r="A18" t="s">
        <v>10</v>
      </c>
      <c r="B18" s="2">
        <v>0.46160000000000001</v>
      </c>
      <c r="C18" s="2">
        <v>0.52</v>
      </c>
      <c r="D18" s="2">
        <v>0.31</v>
      </c>
    </row>
    <row r="19" spans="1:6" x14ac:dyDescent="0.3">
      <c r="A19" t="s">
        <v>32</v>
      </c>
      <c r="B19" s="2">
        <f>100%-(SUM(B14+B15+B16+B17+B18))</f>
        <v>2.0000000000000018E-2</v>
      </c>
      <c r="C19" s="2">
        <f>100%-(SUM(C14+C15+C16+C17+C18))</f>
        <v>2.0000000000000018E-2</v>
      </c>
      <c r="D19" s="2">
        <f>100%-(SUM(D14+D15+D16+D17+D18))</f>
        <v>1.9299999999999873E-2</v>
      </c>
    </row>
    <row r="20" spans="1:6" x14ac:dyDescent="0.3">
      <c r="B20" t="s">
        <v>20</v>
      </c>
      <c r="C20" t="s">
        <v>21</v>
      </c>
      <c r="D20" t="s">
        <v>22</v>
      </c>
      <c r="F20" t="s">
        <v>23</v>
      </c>
    </row>
    <row r="22" spans="1:6" x14ac:dyDescent="0.3">
      <c r="A22" t="s">
        <v>14</v>
      </c>
    </row>
    <row r="24" spans="1:6" x14ac:dyDescent="0.3">
      <c r="A24" t="s">
        <v>6</v>
      </c>
      <c r="B24" t="s">
        <v>24</v>
      </c>
      <c r="C24">
        <v>503</v>
      </c>
    </row>
    <row r="25" spans="1:6" x14ac:dyDescent="0.3">
      <c r="A25" t="s">
        <v>7</v>
      </c>
      <c r="B25" t="s">
        <v>25</v>
      </c>
      <c r="C25">
        <v>600</v>
      </c>
    </row>
    <row r="26" spans="1:6" x14ac:dyDescent="0.3">
      <c r="A26" t="s">
        <v>15</v>
      </c>
      <c r="B26" t="s">
        <v>26</v>
      </c>
      <c r="C26">
        <v>948.75</v>
      </c>
    </row>
    <row r="27" spans="1:6" x14ac:dyDescent="0.3">
      <c r="A27" t="s">
        <v>9</v>
      </c>
      <c r="B27" t="s">
        <v>27</v>
      </c>
      <c r="C27">
        <v>903.5</v>
      </c>
    </row>
    <row r="28" spans="1:6" x14ac:dyDescent="0.3">
      <c r="A28" t="s">
        <v>16</v>
      </c>
      <c r="B28" t="s">
        <v>28</v>
      </c>
      <c r="C28">
        <v>514</v>
      </c>
    </row>
    <row r="31" spans="1:6" x14ac:dyDescent="0.3">
      <c r="A31" t="s">
        <v>17</v>
      </c>
      <c r="B31">
        <v>86.65</v>
      </c>
    </row>
  </sheetData>
  <pageMargins left="0.7" right="0.7" top="0.75" bottom="0.75" header="0.3" footer="0.3"/>
  <customProperties>
    <customPr name="EpmWorksheetKeyString_GUID" r:id="rId1"/>
  </customProperti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4FD05-9FB4-45D9-B2B4-D0602DDD2645}">
  <dimension ref="A1:F24"/>
  <sheetViews>
    <sheetView tabSelected="1" workbookViewId="0">
      <selection activeCell="B23" sqref="B23"/>
    </sheetView>
  </sheetViews>
  <sheetFormatPr baseColWidth="10" defaultRowHeight="14.4" x14ac:dyDescent="0.3"/>
  <cols>
    <col min="1" max="1" width="15.6640625" bestFit="1" customWidth="1"/>
    <col min="2" max="4" width="15.109375" bestFit="1" customWidth="1"/>
  </cols>
  <sheetData>
    <row r="1" spans="1:6" x14ac:dyDescent="0.3">
      <c r="A1" s="19" t="s">
        <v>38</v>
      </c>
    </row>
    <row r="2" spans="1:6" x14ac:dyDescent="0.3">
      <c r="A2" t="s">
        <v>43</v>
      </c>
    </row>
    <row r="3" spans="1:6" x14ac:dyDescent="0.3">
      <c r="A3" t="s">
        <v>39</v>
      </c>
    </row>
    <row r="4" spans="1:6" x14ac:dyDescent="0.3">
      <c r="A4" t="s">
        <v>40</v>
      </c>
    </row>
    <row r="5" spans="1:6" x14ac:dyDescent="0.3">
      <c r="A5" t="s">
        <v>41</v>
      </c>
    </row>
    <row r="7" spans="1:6" x14ac:dyDescent="0.3">
      <c r="A7" t="s">
        <v>31</v>
      </c>
      <c r="B7">
        <v>29.9</v>
      </c>
      <c r="C7">
        <v>28.8</v>
      </c>
      <c r="D7">
        <v>36.9</v>
      </c>
    </row>
    <row r="8" spans="1:6" x14ac:dyDescent="0.3">
      <c r="A8" t="s">
        <v>33</v>
      </c>
      <c r="B8" s="1">
        <v>-12</v>
      </c>
      <c r="C8" s="1">
        <v>0.4</v>
      </c>
      <c r="D8" s="1">
        <v>-0.3</v>
      </c>
    </row>
    <row r="9" spans="1:6" x14ac:dyDescent="0.3">
      <c r="A9" t="s">
        <v>29</v>
      </c>
      <c r="B9" s="1">
        <v>600000</v>
      </c>
      <c r="C9" s="1">
        <v>675000</v>
      </c>
      <c r="D9" s="1">
        <v>675000</v>
      </c>
    </row>
    <row r="10" spans="1:6" x14ac:dyDescent="0.3">
      <c r="A10" s="5" t="s">
        <v>30</v>
      </c>
      <c r="B10" s="6">
        <f>(1/((B7+131.5)/(141.5*0.159)))*B9</f>
        <v>83637.546468401488</v>
      </c>
      <c r="C10" s="6">
        <f>(1/((C7+131.5)/(141.5*0.159)))*C9</f>
        <v>94737.913287585761</v>
      </c>
      <c r="D10" s="6">
        <f>(1/((D7+131.5)/(141.5*0.159)))*D9</f>
        <v>90181.042161520192</v>
      </c>
    </row>
    <row r="11" spans="1:6" x14ac:dyDescent="0.3">
      <c r="B11" s="1"/>
      <c r="C11" s="1"/>
      <c r="D11" s="1"/>
    </row>
    <row r="12" spans="1:6" x14ac:dyDescent="0.3">
      <c r="A12" s="18" t="s">
        <v>34</v>
      </c>
      <c r="B12" s="7" t="s">
        <v>11</v>
      </c>
      <c r="C12" s="7" t="s">
        <v>12</v>
      </c>
      <c r="D12" s="8" t="s">
        <v>13</v>
      </c>
      <c r="F12" s="20" t="s">
        <v>42</v>
      </c>
    </row>
    <row r="13" spans="1:6" x14ac:dyDescent="0.3">
      <c r="A13" s="9" t="s">
        <v>36</v>
      </c>
      <c r="B13" s="10">
        <f>-(B9*(Enunciado!B31+B8))</f>
        <v>-44790000</v>
      </c>
      <c r="C13" s="10">
        <f>-(C9*(Enunciado!B31+C8))</f>
        <v>-58758750.000000007</v>
      </c>
      <c r="D13" s="11">
        <f>-(D9*(Enunciado!B31+D8))</f>
        <v>-58286250.000000007</v>
      </c>
      <c r="F13" t="s">
        <v>44</v>
      </c>
    </row>
    <row r="14" spans="1:6" s="4" customFormat="1" x14ac:dyDescent="0.3">
      <c r="A14" s="12" t="s">
        <v>37</v>
      </c>
      <c r="B14" s="13"/>
      <c r="C14" s="13"/>
      <c r="D14" s="14"/>
      <c r="F14" t="s">
        <v>45</v>
      </c>
    </row>
    <row r="15" spans="1:6" x14ac:dyDescent="0.3">
      <c r="A15" s="9" t="s">
        <v>6</v>
      </c>
      <c r="B15" s="10">
        <f>($B$10*Enunciado!B14)*Enunciado!C24</f>
        <v>1102225.7698884758</v>
      </c>
      <c r="C15" s="10">
        <f>($C$10*Enunciado!C14)*Enunciado!C24</f>
        <v>667144.38537117897</v>
      </c>
      <c r="D15" s="11">
        <f>($D$10*Enunciado!D14)*Enunciado!C24</f>
        <v>1755473.1848203682</v>
      </c>
      <c r="F15" t="s">
        <v>35</v>
      </c>
    </row>
    <row r="16" spans="1:6" x14ac:dyDescent="0.3">
      <c r="A16" s="9" t="s">
        <v>7</v>
      </c>
      <c r="B16" s="10">
        <f>($B$10*Enunciado!B15)*Enunciado!C25</f>
        <v>7677926.765799256</v>
      </c>
      <c r="C16" s="10">
        <f>($C$10*Enunciado!C15)*Enunciado!C25</f>
        <v>6309545.0249532117</v>
      </c>
      <c r="D16" s="11">
        <f>($D$10*Enunciado!D15)*Enunciado!C25</f>
        <v>12066223.441211401</v>
      </c>
    </row>
    <row r="17" spans="1:4" x14ac:dyDescent="0.3">
      <c r="A17" s="9" t="s">
        <v>8</v>
      </c>
      <c r="B17" s="10">
        <f>($B$10*Enunciado!B16)*Enunciado!C26</f>
        <v>6387765.3380576205</v>
      </c>
      <c r="C17" s="10">
        <f>($C$10*Enunciado!C16)*Enunciado!C26</f>
        <v>12224032.951497192</v>
      </c>
      <c r="D17" s="11">
        <f>($D$10*Enunciado!D16)*Enunciado!C26</f>
        <v>7614774.4738160623</v>
      </c>
    </row>
    <row r="18" spans="1:4" x14ac:dyDescent="0.3">
      <c r="A18" s="9" t="s">
        <v>9</v>
      </c>
      <c r="B18" s="10">
        <f>($B$10*Enunciado!B17)*Enunciado!C27</f>
        <v>19549059.560687732</v>
      </c>
      <c r="C18" s="10">
        <f>($C$10*Enunciado!C17)*Enunciado!C27</f>
        <v>17033545.226411417</v>
      </c>
      <c r="D18" s="11">
        <f>($D$10*Enunciado!D17)*Enunciado!C27</f>
        <v>26073142.909738716</v>
      </c>
    </row>
    <row r="19" spans="1:4" x14ac:dyDescent="0.3">
      <c r="A19" s="9" t="s">
        <v>10</v>
      </c>
      <c r="B19" s="10">
        <f>($B$10*Enunciado!B18)*Enunciado!C28</f>
        <v>19844045.005204462</v>
      </c>
      <c r="C19" s="10">
        <f>($C$10*Enunciado!C18)*Enunciado!C28</f>
        <v>25321549.463505924</v>
      </c>
      <c r="D19" s="11">
        <f>($D$10*Enunciado!D18)*Enunciado!C28</f>
        <v>14369447.258016627</v>
      </c>
    </row>
    <row r="20" spans="1:4" s="3" customFormat="1" x14ac:dyDescent="0.3">
      <c r="A20" s="15" t="s">
        <v>34</v>
      </c>
      <c r="B20" s="16">
        <f>SUM(B13:B19)</f>
        <v>9771022.4396375455</v>
      </c>
      <c r="C20" s="16">
        <f>SUM(C13:C19)</f>
        <v>2797067.0517389104</v>
      </c>
      <c r="D20" s="17">
        <f>SUM(D13:D19)</f>
        <v>3592811.2676031664</v>
      </c>
    </row>
    <row r="24" spans="1:4" x14ac:dyDescent="0.3">
      <c r="B24" s="21"/>
    </row>
  </sheetData>
  <pageMargins left="0.7" right="0.7" top="0.75" bottom="0.75" header="0.3" footer="0.3"/>
  <pageSetup paperSize="9" orientation="portrait" r:id="rId1"/>
  <customProperties>
    <customPr name="EpmWorksheetKeyString_GUID" r:id="rId2"/>
  </customProperties>
</worksheet>
</file>

<file path=docMetadata/LabelInfo.xml><?xml version="1.0" encoding="utf-8"?>
<clbl:labelList xmlns:clbl="http://schemas.microsoft.com/office/2020/mipLabelMetadata">
  <clbl:label id="{bc5f3009-5bd3-4402-beb1-6e2eb7c68ff2}" enabled="0" method="" siteId="{bc5f3009-5bd3-4402-beb1-6e2eb7c68ff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Enunciado</vt:lpstr>
      <vt:lpstr>Resolucion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Trujillo Megia, Maria Angeles</dc:creator>
  <cp:lastModifiedBy>Trujillo Megia, Maria Angeles</cp:lastModifiedBy>
  <dcterms:created xsi:type="dcterms:W3CDTF">2024-04-22T14:22:21Z</dcterms:created>
  <dcterms:modified xsi:type="dcterms:W3CDTF">2024-04-26T06:31:16Z</dcterms:modified>
</cp:coreProperties>
</file>