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https://cepsacorp-my.sharepoint.com/personal/diego_lopez_a1_cepsa_com/Documents/"/>
    </mc:Choice>
  </mc:AlternateContent>
  <xr:revisionPtr revIDLastSave="0" documentId="8_{ED3EAB9D-5920-4BC2-83B3-0A0670F0633E}" xr6:coauthVersionLast="47" xr6:coauthVersionMax="47" xr10:uidLastSave="{00000000-0000-0000-0000-000000000000}"/>
  <bookViews>
    <workbookView xWindow="11580" yWindow="-17388" windowWidth="30936" windowHeight="16776" xr2:uid="{C8FB3663-D9D2-45AE-BA7A-65BB332892AA}"/>
  </bookViews>
  <sheets>
    <sheet name="CASO PRÁCTICO MÓDULO 2" sheetId="2"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22" i="2" l="1"/>
  <c r="C24" i="2"/>
  <c r="I5" i="2"/>
  <c r="N25" i="2" s="1"/>
  <c r="I6" i="2"/>
  <c r="I4" i="2"/>
  <c r="M23" i="2" s="1"/>
  <c r="E25" i="2" s="1"/>
  <c r="O22" i="2"/>
  <c r="O23" i="2"/>
  <c r="O25" i="2"/>
  <c r="N24" i="2"/>
  <c r="N26" i="2"/>
  <c r="E14" i="2"/>
  <c r="D14" i="2"/>
  <c r="C14" i="2"/>
  <c r="N23" i="2" l="1"/>
  <c r="N22" i="2"/>
  <c r="M26" i="2"/>
  <c r="D28" i="2" s="1"/>
  <c r="M24" i="2"/>
  <c r="E26" i="2" s="1"/>
  <c r="M25" i="2"/>
  <c r="C27" i="2" s="1"/>
  <c r="O26" i="2"/>
  <c r="O24" i="2"/>
  <c r="D25" i="2"/>
  <c r="C25" i="2"/>
  <c r="C28" i="2" l="1"/>
  <c r="E28" i="2"/>
  <c r="D26" i="2"/>
  <c r="E24" i="2"/>
  <c r="D24" i="2"/>
  <c r="C26" i="2"/>
  <c r="D27" i="2"/>
  <c r="E27" i="2"/>
  <c r="C30" i="2" l="1"/>
  <c r="C32" i="2" s="1"/>
  <c r="G24" i="2" s="1"/>
  <c r="D30" i="2"/>
  <c r="D32" i="2" s="1"/>
  <c r="H24" i="2" s="1"/>
  <c r="E30" i="2"/>
  <c r="E32" i="2" s="1"/>
  <c r="I24" i="2" s="1"/>
</calcChain>
</file>

<file path=xl/sharedStrings.xml><?xml version="1.0" encoding="utf-8"?>
<sst xmlns="http://schemas.openxmlformats.org/spreadsheetml/2006/main" count="75" uniqueCount="51">
  <si>
    <t xml:space="preserve">Crudo </t>
  </si>
  <si>
    <t xml:space="preserve">Ural (Rusia) </t>
  </si>
  <si>
    <t xml:space="preserve">cargamento (bbls) </t>
  </si>
  <si>
    <t>Grados API</t>
  </si>
  <si>
    <t>Azufre (%)</t>
  </si>
  <si>
    <t>LPG</t>
  </si>
  <si>
    <t>Nafta</t>
  </si>
  <si>
    <t>Kero</t>
  </si>
  <si>
    <t xml:space="preserve">Gas Oil </t>
  </si>
  <si>
    <t xml:space="preserve">Fuel Oil </t>
  </si>
  <si>
    <t xml:space="preserve">Cotizaciones Brent (4 de enero) </t>
  </si>
  <si>
    <t>Precio Crudo ($/bbl)</t>
  </si>
  <si>
    <t>Rendimieto x Cotizaciones ($/bbl)</t>
  </si>
  <si>
    <t>Netback ($/bbl)</t>
  </si>
  <si>
    <t>Margen de Refino ($/bbl)</t>
  </si>
  <si>
    <t xml:space="preserve">Grane Blend (Noruega) </t>
  </si>
  <si>
    <t xml:space="preserve">Flotta (Mar del Norte) </t>
  </si>
  <si>
    <t>RENDIMIENTOS EN PESO CRUDOS</t>
  </si>
  <si>
    <t>NAFTA</t>
  </si>
  <si>
    <t>JET</t>
  </si>
  <si>
    <t>GASOIL</t>
  </si>
  <si>
    <t>FUEL OIL</t>
  </si>
  <si>
    <t>URAL</t>
  </si>
  <si>
    <t>GRANE</t>
  </si>
  <si>
    <t>FLOTTA</t>
  </si>
  <si>
    <t>$/tm</t>
  </si>
  <si>
    <t>KEROSENO</t>
  </si>
  <si>
    <t>FUEL</t>
  </si>
  <si>
    <t>PRECIO DTD BRENT</t>
  </si>
  <si>
    <t>86,65 $/bbl</t>
  </si>
  <si>
    <t>LOADPORT</t>
  </si>
  <si>
    <t>PRIMORSK, MAR BÁLTICO</t>
  </si>
  <si>
    <t>MAR DEL NORTE</t>
  </si>
  <si>
    <t>PAGO</t>
  </si>
  <si>
    <t>30 DAYS AFTER B/L</t>
  </si>
  <si>
    <t>FÓRMULA DE PRECIO</t>
  </si>
  <si>
    <t>DTD BRENT - 12 $/bbl</t>
  </si>
  <si>
    <t>DTD BRENT +0,4 $/bbl</t>
  </si>
  <si>
    <t>DTD BRENT - 0,3 $/bbl</t>
  </si>
  <si>
    <t>Todas estas fórmulas se aplican en base CIF en el puerto de la refinería, la cual se encuentra dentro de la Unión Europea.</t>
  </si>
  <si>
    <t xml:space="preserve">a) Calcular márgenes de refino </t>
  </si>
  <si>
    <t>PROPANO CIF LARGE CARGOES</t>
  </si>
  <si>
    <t xml:space="preserve"> NAFTA FOB MED</t>
  </si>
  <si>
    <t>JET FOB MED</t>
  </si>
  <si>
    <t>GASOIL 10 PPM ULSD FOB MED</t>
  </si>
  <si>
    <t>FUEL 3,5% FOB MED</t>
  </si>
  <si>
    <t>b) Elegir cargamento</t>
  </si>
  <si>
    <t>Margen de refino x nº bbl</t>
  </si>
  <si>
    <t>bbl a tm</t>
  </si>
  <si>
    <t>$/bbl</t>
  </si>
  <si>
    <t>Razonamiento: teniendo en cuenta que asumimos un coste de flete  0 por ser la compra y la venta en la misma base CIF en el puerto de la refinería, que desconcemos las cotizaciones y las fechas de preciación exactas, basándonos únicamente en el cargamento que más beneficio económico producirá para la refinería, tendremos que elegir el URAL. Esto se debe a que teniendo la cotización más baja de todas, es el segundo cargamento que más $/bbl genera (90,935 $/bbl), sin tener en cuenta el coste del mismo (74,65 $/bbl). Además, es el cargamento con mayor margen de refino. Por último, dado que el margen de refino multiplicado por la cantidad de barriles de cada cargamento demuestra que el URAL es el que más dinero genera, no queda otra opción que elegir este cargamento de entre las 3 opciones iniciales.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</si>
</sst>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10" x14ac:knownFonts="1">
    <font>
      <sz val="11"/>
      <color theme="1"/>
      <name val="Calibri"/>
      <family val="2"/>
      <scheme val="minor"/>
    </font>
    <font>
      <b/>
      <sz val="11"/>
      <color theme="1"/>
      <name val="Calibri"/>
      <family val="2"/>
      <scheme val="minor"/>
    </font>
    <font>
      <b/>
      <sz val="11"/>
      <color theme="4" tint="-0.499984740745262"/>
      <name val="Calibri"/>
      <family val="2"/>
      <scheme val="minor"/>
    </font>
    <font>
      <b/>
      <sz val="11"/>
      <name val="Calibri"/>
      <family val="2"/>
      <scheme val="minor"/>
    </font>
    <font>
      <b/>
      <sz val="11"/>
      <color theme="9"/>
      <name val="Calibri"/>
      <family val="2"/>
      <scheme val="minor"/>
    </font>
    <font>
      <b/>
      <sz val="18"/>
      <color theme="1"/>
      <name val="Calibri"/>
      <family val="2"/>
      <scheme val="minor"/>
    </font>
    <font>
      <sz val="11"/>
      <color theme="1"/>
      <name val="Calibri"/>
      <family val="2"/>
      <scheme val="minor"/>
    </font>
    <font>
      <sz val="11"/>
      <color rgb="FFFF0000"/>
      <name val="Calibri"/>
      <family val="2"/>
      <scheme val="minor"/>
    </font>
    <font>
      <sz val="11"/>
      <color theme="0"/>
      <name val="Calibri"/>
      <family val="2"/>
      <scheme val="minor"/>
    </font>
    <font>
      <sz val="8"/>
      <name val="Calibri"/>
      <family val="2"/>
      <scheme val="minor"/>
    </font>
  </fonts>
  <fills count="10">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theme="4" tint="0.79998168889431442"/>
        <bgColor indexed="64"/>
      </patternFill>
    </fill>
    <fill>
      <patternFill patternType="solid">
        <fgColor rgb="FFFFC000"/>
        <bgColor indexed="64"/>
      </patternFill>
    </fill>
    <fill>
      <patternFill patternType="solid">
        <fgColor rgb="FFFF0000"/>
        <bgColor indexed="64"/>
      </patternFill>
    </fill>
    <fill>
      <patternFill patternType="solid">
        <fgColor theme="4" tint="0.39997558519241921"/>
        <bgColor indexed="64"/>
      </patternFill>
    </fill>
    <fill>
      <patternFill patternType="solid">
        <fgColor theme="0" tint="-4.9989318521683403E-2"/>
        <bgColor indexed="64"/>
      </patternFill>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s>
  <cellStyleXfs count="2">
    <xf numFmtId="0" fontId="0" fillId="0" borderId="0"/>
    <xf numFmtId="9" fontId="6" fillId="0" borderId="0" applyFont="0" applyFill="0" applyBorder="0" applyAlignment="0" applyProtection="0"/>
  </cellStyleXfs>
  <cellXfs count="33">
    <xf numFmtId="0" fontId="0" fillId="0" borderId="0" xfId="0"/>
    <xf numFmtId="0" fontId="0" fillId="0" borderId="1" xfId="0" applyBorder="1"/>
    <xf numFmtId="0" fontId="0" fillId="0" borderId="1" xfId="0" applyBorder="1" applyAlignment="1">
      <alignment horizontal="center"/>
    </xf>
    <xf numFmtId="4" fontId="4" fillId="0" borderId="1" xfId="0" applyNumberFormat="1" applyFont="1" applyBorder="1" applyAlignment="1">
      <alignment horizontal="center" vertical="center"/>
    </xf>
    <xf numFmtId="0" fontId="0" fillId="0" borderId="1" xfId="0" applyBorder="1" applyAlignment="1">
      <alignment horizontal="center"/>
    </xf>
    <xf numFmtId="0" fontId="0" fillId="0" borderId="0" xfId="0" applyAlignment="1">
      <alignment horizontal="center"/>
    </xf>
    <xf numFmtId="0" fontId="8" fillId="7" borderId="1" xfId="0" applyFont="1" applyFill="1" applyBorder="1" applyAlignment="1">
      <alignment horizontal="center"/>
    </xf>
    <xf numFmtId="0" fontId="7" fillId="0" borderId="0" xfId="0" applyFont="1"/>
    <xf numFmtId="0" fontId="0" fillId="3" borderId="1" xfId="0" applyFill="1" applyBorder="1"/>
    <xf numFmtId="0" fontId="5" fillId="4" borderId="1" xfId="0" applyFont="1" applyFill="1" applyBorder="1" applyAlignment="1">
      <alignment horizontal="center"/>
    </xf>
    <xf numFmtId="0" fontId="5" fillId="4" borderId="3" xfId="0" applyFont="1" applyFill="1" applyBorder="1" applyAlignment="1">
      <alignment horizontal="center"/>
    </xf>
    <xf numFmtId="0" fontId="5" fillId="4" borderId="4" xfId="0" applyFont="1" applyFill="1" applyBorder="1" applyAlignment="1">
      <alignment horizontal="center"/>
    </xf>
    <xf numFmtId="0" fontId="5" fillId="4" borderId="5" xfId="0" applyFont="1" applyFill="1" applyBorder="1" applyAlignment="1">
      <alignment horizont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1" xfId="0" applyFont="1" applyFill="1" applyBorder="1" applyAlignment="1">
      <alignment horizontal="center" vertical="center"/>
    </xf>
    <xf numFmtId="0" fontId="1" fillId="0" borderId="0" xfId="0" applyFont="1" applyBorder="1"/>
    <xf numFmtId="4" fontId="4" fillId="0" borderId="0" xfId="0" applyNumberFormat="1" applyFont="1" applyBorder="1" applyAlignment="1">
      <alignment horizontal="center" vertical="center"/>
    </xf>
    <xf numFmtId="0" fontId="1" fillId="0" borderId="1" xfId="0" applyFont="1" applyBorder="1" applyAlignment="1">
      <alignment horizontal="center"/>
    </xf>
    <xf numFmtId="164" fontId="1" fillId="3" borderId="1" xfId="0" applyNumberFormat="1" applyFont="1" applyFill="1" applyBorder="1" applyAlignment="1">
      <alignment horizontal="center"/>
    </xf>
    <xf numFmtId="164" fontId="3" fillId="5" borderId="1" xfId="0" applyNumberFormat="1" applyFont="1" applyFill="1" applyBorder="1" applyAlignment="1">
      <alignment horizontal="center"/>
    </xf>
    <xf numFmtId="164" fontId="3" fillId="6" borderId="1" xfId="0" applyNumberFormat="1" applyFont="1" applyFill="1" applyBorder="1" applyAlignment="1">
      <alignment horizontal="center"/>
    </xf>
    <xf numFmtId="164" fontId="3" fillId="3" borderId="1" xfId="0" applyNumberFormat="1" applyFont="1" applyFill="1" applyBorder="1" applyAlignment="1">
      <alignment horizontal="center"/>
    </xf>
    <xf numFmtId="0" fontId="0" fillId="4" borderId="1" xfId="0" applyFill="1" applyBorder="1" applyAlignment="1">
      <alignment horizontal="center"/>
    </xf>
    <xf numFmtId="0" fontId="0" fillId="9" borderId="1" xfId="0" applyFill="1" applyBorder="1" applyAlignment="1">
      <alignment horizontal="center"/>
    </xf>
    <xf numFmtId="0" fontId="0" fillId="2" borderId="1" xfId="0" applyFill="1" applyBorder="1" applyAlignment="1">
      <alignment horizontal="center"/>
    </xf>
    <xf numFmtId="4" fontId="0" fillId="0" borderId="1" xfId="0" applyNumberFormat="1" applyBorder="1" applyAlignment="1">
      <alignment horizontal="center"/>
    </xf>
    <xf numFmtId="2" fontId="0" fillId="0" borderId="1" xfId="0" applyNumberFormat="1" applyBorder="1" applyAlignment="1">
      <alignment horizontal="center"/>
    </xf>
    <xf numFmtId="10" fontId="0" fillId="8" borderId="1" xfId="1" applyNumberFormat="1" applyFont="1" applyFill="1" applyBorder="1" applyAlignment="1">
      <alignment horizontal="center"/>
    </xf>
    <xf numFmtId="0" fontId="8" fillId="7" borderId="6" xfId="0" applyFont="1" applyFill="1" applyBorder="1" applyAlignment="1">
      <alignment horizontal="center"/>
    </xf>
    <xf numFmtId="0" fontId="8" fillId="7" borderId="2" xfId="0" applyFont="1" applyFill="1" applyBorder="1" applyAlignment="1">
      <alignment horizontal="center"/>
    </xf>
    <xf numFmtId="0" fontId="1" fillId="3" borderId="0" xfId="0" applyFont="1" applyFill="1" applyAlignment="1">
      <alignment wrapText="1"/>
    </xf>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340FC3-F5C6-4DF8-B57A-E820302CBDAF}">
  <dimension ref="A3:O34"/>
  <sheetViews>
    <sheetView tabSelected="1" workbookViewId="0">
      <selection activeCell="G34" sqref="G34"/>
    </sheetView>
  </sheetViews>
  <sheetFormatPr baseColWidth="10" defaultRowHeight="14.5" x14ac:dyDescent="0.35"/>
  <cols>
    <col min="1" max="1" width="16.90625" customWidth="1"/>
    <col min="2" max="2" width="27.36328125" customWidth="1"/>
    <col min="3" max="3" width="12.81640625" customWidth="1"/>
    <col min="4" max="5" width="13.26953125" bestFit="1" customWidth="1"/>
    <col min="6" max="6" width="22.1796875" bestFit="1" customWidth="1"/>
    <col min="7" max="7" width="55.81640625" customWidth="1"/>
    <col min="8" max="8" width="20.08984375" customWidth="1"/>
    <col min="9" max="9" width="18.26953125" customWidth="1"/>
    <col min="14" max="14" width="26.81640625" bestFit="1" customWidth="1"/>
    <col min="15" max="15" width="16.90625" bestFit="1" customWidth="1"/>
    <col min="16" max="16" width="31.81640625" bestFit="1" customWidth="1"/>
  </cols>
  <sheetData>
    <row r="3" spans="1:14" x14ac:dyDescent="0.35">
      <c r="B3" s="26" t="s">
        <v>0</v>
      </c>
      <c r="C3" s="26" t="s">
        <v>2</v>
      </c>
      <c r="D3" s="26" t="s">
        <v>3</v>
      </c>
      <c r="E3" s="26" t="s">
        <v>4</v>
      </c>
      <c r="F3" s="26" t="s">
        <v>30</v>
      </c>
      <c r="G3" s="26" t="s">
        <v>33</v>
      </c>
      <c r="H3" s="26" t="s">
        <v>35</v>
      </c>
      <c r="I3" s="26" t="s">
        <v>48</v>
      </c>
    </row>
    <row r="4" spans="1:14" x14ac:dyDescent="0.35">
      <c r="B4" s="2" t="s">
        <v>1</v>
      </c>
      <c r="C4" s="27">
        <v>600000</v>
      </c>
      <c r="D4" s="27">
        <v>29.9</v>
      </c>
      <c r="E4" s="27">
        <v>1.65</v>
      </c>
      <c r="F4" s="27" t="s">
        <v>31</v>
      </c>
      <c r="G4" s="27" t="s">
        <v>34</v>
      </c>
      <c r="H4" s="27" t="s">
        <v>36</v>
      </c>
      <c r="I4" s="1">
        <f>1000/(159*(141.5/(131.5+D4)))</f>
        <v>7.1738115874391628</v>
      </c>
    </row>
    <row r="5" spans="1:14" x14ac:dyDescent="0.35">
      <c r="B5" s="2" t="s">
        <v>15</v>
      </c>
      <c r="C5" s="27">
        <v>675000</v>
      </c>
      <c r="D5" s="2">
        <v>28.8</v>
      </c>
      <c r="E5" s="2">
        <v>0.6</v>
      </c>
      <c r="F5" s="2" t="s">
        <v>32</v>
      </c>
      <c r="G5" s="27" t="s">
        <v>34</v>
      </c>
      <c r="H5" s="27" t="s">
        <v>37</v>
      </c>
      <c r="I5" s="1">
        <f t="shared" ref="I5:I6" si="0">1000/(159*(141.5/(131.5+D5)))</f>
        <v>7.1249194390737163</v>
      </c>
    </row>
    <row r="6" spans="1:14" x14ac:dyDescent="0.35">
      <c r="B6" s="2" t="s">
        <v>16</v>
      </c>
      <c r="C6" s="27">
        <v>600000</v>
      </c>
      <c r="D6" s="27">
        <v>36.9</v>
      </c>
      <c r="E6" s="27">
        <v>0.82</v>
      </c>
      <c r="F6" s="27" t="s">
        <v>32</v>
      </c>
      <c r="G6" s="27" t="s">
        <v>34</v>
      </c>
      <c r="H6" s="27" t="s">
        <v>38</v>
      </c>
      <c r="I6" s="1">
        <f t="shared" si="0"/>
        <v>7.4849434406738231</v>
      </c>
    </row>
    <row r="9" spans="1:14" x14ac:dyDescent="0.35">
      <c r="A9" s="8" t="s">
        <v>28</v>
      </c>
      <c r="B9" s="8" t="s">
        <v>29</v>
      </c>
    </row>
    <row r="11" spans="1:14" x14ac:dyDescent="0.35">
      <c r="A11" s="7" t="s">
        <v>39</v>
      </c>
      <c r="G11" s="6" t="s">
        <v>17</v>
      </c>
      <c r="H11" s="6"/>
      <c r="I11" s="6"/>
      <c r="J11" s="6"/>
    </row>
    <row r="12" spans="1:14" x14ac:dyDescent="0.35">
      <c r="B12" s="19"/>
      <c r="C12" s="19" t="s">
        <v>22</v>
      </c>
      <c r="D12" s="19" t="s">
        <v>23</v>
      </c>
      <c r="E12" s="19" t="s">
        <v>24</v>
      </c>
      <c r="G12" s="24"/>
      <c r="H12" s="24" t="s">
        <v>22</v>
      </c>
      <c r="I12" s="24" t="s">
        <v>23</v>
      </c>
      <c r="J12" s="24" t="s">
        <v>24</v>
      </c>
      <c r="L12" s="6" t="s">
        <v>25</v>
      </c>
      <c r="M12" s="6"/>
    </row>
    <row r="13" spans="1:14" x14ac:dyDescent="0.35">
      <c r="B13" s="19" t="s">
        <v>10</v>
      </c>
      <c r="C13" s="4">
        <v>86.65</v>
      </c>
      <c r="D13" s="4"/>
      <c r="E13" s="4"/>
      <c r="G13" s="24" t="s">
        <v>5</v>
      </c>
      <c r="H13" s="29">
        <v>2.6200000000000001E-2</v>
      </c>
      <c r="I13" s="29">
        <v>1.4E-2</v>
      </c>
      <c r="J13" s="29">
        <v>3.8699999999999998E-2</v>
      </c>
      <c r="L13" s="24" t="s">
        <v>5</v>
      </c>
      <c r="M13" s="25">
        <v>503</v>
      </c>
      <c r="N13" t="s">
        <v>41</v>
      </c>
    </row>
    <row r="14" spans="1:14" x14ac:dyDescent="0.35">
      <c r="B14" s="19" t="s">
        <v>11</v>
      </c>
      <c r="C14" s="3">
        <f>C13-12</f>
        <v>74.650000000000006</v>
      </c>
      <c r="D14" s="3">
        <f>C13+0.4</f>
        <v>87.050000000000011</v>
      </c>
      <c r="E14" s="3">
        <f>C13-0.3</f>
        <v>86.350000000000009</v>
      </c>
      <c r="G14" s="24" t="s">
        <v>18</v>
      </c>
      <c r="H14" s="29">
        <v>0.153</v>
      </c>
      <c r="I14" s="29">
        <v>0.111</v>
      </c>
      <c r="J14" s="29">
        <v>0.223</v>
      </c>
      <c r="L14" s="24" t="s">
        <v>18</v>
      </c>
      <c r="M14" s="25">
        <v>600</v>
      </c>
      <c r="N14" t="s">
        <v>42</v>
      </c>
    </row>
    <row r="15" spans="1:14" x14ac:dyDescent="0.35">
      <c r="B15" s="17"/>
      <c r="C15" s="18"/>
      <c r="D15" s="18"/>
      <c r="E15" s="18"/>
      <c r="G15" s="24" t="s">
        <v>19</v>
      </c>
      <c r="H15" s="29">
        <v>8.0500000000000002E-2</v>
      </c>
      <c r="I15" s="29">
        <v>0.13600000000000001</v>
      </c>
      <c r="J15" s="29">
        <v>8.8999999999999996E-2</v>
      </c>
      <c r="L15" s="24" t="s">
        <v>26</v>
      </c>
      <c r="M15" s="25">
        <v>948.74</v>
      </c>
      <c r="N15" t="s">
        <v>43</v>
      </c>
    </row>
    <row r="16" spans="1:14" x14ac:dyDescent="0.35">
      <c r="B16" s="17"/>
      <c r="C16" s="18"/>
      <c r="D16" s="18"/>
      <c r="E16" s="18"/>
      <c r="G16" s="24" t="s">
        <v>20</v>
      </c>
      <c r="H16" s="29">
        <v>0.25869999999999999</v>
      </c>
      <c r="I16" s="29">
        <v>0.19900000000000001</v>
      </c>
      <c r="J16" s="29">
        <v>0.32</v>
      </c>
      <c r="L16" s="24" t="s">
        <v>20</v>
      </c>
      <c r="M16" s="25">
        <v>903.5</v>
      </c>
      <c r="N16" t="s">
        <v>44</v>
      </c>
    </row>
    <row r="17" spans="2:15" x14ac:dyDescent="0.35">
      <c r="B17" s="17"/>
      <c r="C17" s="18"/>
      <c r="D17" s="18"/>
      <c r="E17" s="18"/>
      <c r="G17" s="24" t="s">
        <v>21</v>
      </c>
      <c r="H17" s="29">
        <v>0.46160000000000001</v>
      </c>
      <c r="I17" s="29">
        <v>0.52</v>
      </c>
      <c r="J17" s="29">
        <v>0.31</v>
      </c>
      <c r="L17" s="24" t="s">
        <v>27</v>
      </c>
      <c r="M17" s="25">
        <v>514</v>
      </c>
      <c r="N17" t="s">
        <v>45</v>
      </c>
    </row>
    <row r="20" spans="2:15" x14ac:dyDescent="0.35">
      <c r="M20" s="30" t="s">
        <v>49</v>
      </c>
      <c r="N20" s="31"/>
      <c r="O20" s="31"/>
    </row>
    <row r="21" spans="2:15" ht="23.5" x14ac:dyDescent="0.55000000000000004">
      <c r="B21" s="9" t="s">
        <v>40</v>
      </c>
      <c r="C21" s="9"/>
      <c r="D21" s="9"/>
      <c r="E21" s="9"/>
      <c r="G21" s="10" t="s">
        <v>46</v>
      </c>
      <c r="H21" s="11"/>
      <c r="I21" s="12"/>
      <c r="M21" s="24" t="s">
        <v>22</v>
      </c>
      <c r="N21" s="24" t="s">
        <v>23</v>
      </c>
      <c r="O21" s="24" t="s">
        <v>24</v>
      </c>
    </row>
    <row r="22" spans="2:15" x14ac:dyDescent="0.35">
      <c r="B22" s="16" t="s">
        <v>12</v>
      </c>
      <c r="C22" s="16"/>
      <c r="D22" s="16"/>
      <c r="E22" s="16"/>
      <c r="G22" s="13" t="s">
        <v>47</v>
      </c>
      <c r="H22" s="14"/>
      <c r="I22" s="15"/>
      <c r="L22" s="24" t="s">
        <v>5</v>
      </c>
      <c r="M22" s="25">
        <f>+M13/$I$4</f>
        <v>70.116143122676576</v>
      </c>
      <c r="N22" s="1">
        <f>+M13/$I$5</f>
        <v>70.597289457267621</v>
      </c>
      <c r="O22" s="1">
        <f>+M13/$I$6</f>
        <v>67.201576603325407</v>
      </c>
    </row>
    <row r="23" spans="2:15" x14ac:dyDescent="0.35">
      <c r="B23" s="19"/>
      <c r="C23" s="19" t="s">
        <v>22</v>
      </c>
      <c r="D23" s="19" t="s">
        <v>23</v>
      </c>
      <c r="E23" s="19" t="s">
        <v>24</v>
      </c>
      <c r="G23" s="19" t="s">
        <v>22</v>
      </c>
      <c r="H23" s="19" t="s">
        <v>23</v>
      </c>
      <c r="I23" s="19" t="s">
        <v>24</v>
      </c>
      <c r="L23" s="24" t="s">
        <v>18</v>
      </c>
      <c r="M23" s="25">
        <f t="shared" ref="M23:M26" si="1">+M14/$I$4</f>
        <v>83.637546468401482</v>
      </c>
      <c r="N23" s="1">
        <f t="shared" ref="N23:N26" si="2">+M14/$I$5</f>
        <v>84.211478477854016</v>
      </c>
      <c r="O23" s="1">
        <f t="shared" ref="O23:O26" si="3">+M14/$I$6</f>
        <v>80.160926365795717</v>
      </c>
    </row>
    <row r="24" spans="2:15" x14ac:dyDescent="0.35">
      <c r="B24" s="19" t="s">
        <v>5</v>
      </c>
      <c r="C24" s="28">
        <f>H13*$M22</f>
        <v>1.8370429498141263</v>
      </c>
      <c r="D24" s="28">
        <f t="shared" ref="D24:E24" si="4">I13*$M22</f>
        <v>0.98162600371747211</v>
      </c>
      <c r="E24" s="28">
        <f t="shared" si="4"/>
        <v>2.7134947388475834</v>
      </c>
      <c r="G24" s="23">
        <f>+C32*C4</f>
        <v>9770955.1114126351</v>
      </c>
      <c r="H24" s="22">
        <f>+D32*C5</f>
        <v>2377413.6912685828</v>
      </c>
      <c r="I24" s="21">
        <f>+E32*C6</f>
        <v>5579070.0894423705</v>
      </c>
      <c r="L24" s="24" t="s">
        <v>26</v>
      </c>
      <c r="M24" s="25">
        <f t="shared" si="1"/>
        <v>132.25047639405204</v>
      </c>
      <c r="N24" s="1">
        <f t="shared" si="2"/>
        <v>133.15799681846536</v>
      </c>
      <c r="O24" s="1">
        <f t="shared" si="3"/>
        <v>126.75312880047505</v>
      </c>
    </row>
    <row r="25" spans="2:15" x14ac:dyDescent="0.35">
      <c r="B25" s="19" t="s">
        <v>6</v>
      </c>
      <c r="C25" s="28">
        <f t="shared" ref="C25:C28" si="5">H14*$M23</f>
        <v>12.796544609665427</v>
      </c>
      <c r="D25" s="28">
        <f t="shared" ref="D25:D28" si="6">I14*$M23</f>
        <v>9.2837676579925645</v>
      </c>
      <c r="E25" s="28">
        <f t="shared" ref="E25:E28" si="7">J14*$M23</f>
        <v>18.651172862453532</v>
      </c>
      <c r="L25" s="24" t="s">
        <v>20</v>
      </c>
      <c r="M25" s="25">
        <f t="shared" si="1"/>
        <v>125.94420539033457</v>
      </c>
      <c r="N25" s="1">
        <f t="shared" si="2"/>
        <v>126.80845134123518</v>
      </c>
      <c r="O25" s="1">
        <f t="shared" si="3"/>
        <v>120.70899495249405</v>
      </c>
    </row>
    <row r="26" spans="2:15" x14ac:dyDescent="0.35">
      <c r="B26" s="19" t="s">
        <v>7</v>
      </c>
      <c r="C26" s="28">
        <f t="shared" si="5"/>
        <v>10.64616334972119</v>
      </c>
      <c r="D26" s="28">
        <f t="shared" si="6"/>
        <v>17.986064789591079</v>
      </c>
      <c r="E26" s="28">
        <f t="shared" si="7"/>
        <v>11.770292399070632</v>
      </c>
      <c r="L26" s="24" t="s">
        <v>27</v>
      </c>
      <c r="M26" s="25">
        <f t="shared" si="1"/>
        <v>71.649498141263933</v>
      </c>
      <c r="N26" s="1">
        <f t="shared" si="2"/>
        <v>72.141166562694949</v>
      </c>
      <c r="O26" s="1">
        <f t="shared" si="3"/>
        <v>68.671193586698337</v>
      </c>
    </row>
    <row r="27" spans="2:15" x14ac:dyDescent="0.35">
      <c r="B27" s="19" t="s">
        <v>8</v>
      </c>
      <c r="C27" s="28">
        <f t="shared" si="5"/>
        <v>32.581765934479556</v>
      </c>
      <c r="D27" s="28">
        <f t="shared" si="6"/>
        <v>25.062896872676582</v>
      </c>
      <c r="E27" s="28">
        <f t="shared" si="7"/>
        <v>40.302145724907064</v>
      </c>
    </row>
    <row r="28" spans="2:15" x14ac:dyDescent="0.35">
      <c r="B28" s="19" t="s">
        <v>9</v>
      </c>
      <c r="C28" s="28">
        <f t="shared" si="5"/>
        <v>33.073408342007433</v>
      </c>
      <c r="D28" s="28">
        <f t="shared" si="6"/>
        <v>37.257739033457248</v>
      </c>
      <c r="E28" s="28">
        <f t="shared" si="7"/>
        <v>22.211344423791818</v>
      </c>
    </row>
    <row r="29" spans="2:15" x14ac:dyDescent="0.35">
      <c r="B29" s="5"/>
      <c r="C29" s="5"/>
      <c r="D29" s="5"/>
      <c r="E29" s="5"/>
    </row>
    <row r="30" spans="2:15" x14ac:dyDescent="0.35">
      <c r="B30" s="19" t="s">
        <v>13</v>
      </c>
      <c r="C30" s="20">
        <f>+SUM(C24:C28)</f>
        <v>90.934925185687732</v>
      </c>
      <c r="D30" s="20">
        <f t="shared" ref="D30:E30" si="8">+SUM(D24:D28)</f>
        <v>90.572094357434949</v>
      </c>
      <c r="E30" s="20">
        <f t="shared" si="8"/>
        <v>95.648450149070626</v>
      </c>
    </row>
    <row r="31" spans="2:15" x14ac:dyDescent="0.35">
      <c r="B31" s="5"/>
      <c r="C31" s="5"/>
      <c r="D31" s="5"/>
      <c r="E31" s="5"/>
    </row>
    <row r="32" spans="2:15" x14ac:dyDescent="0.35">
      <c r="B32" s="19" t="s">
        <v>14</v>
      </c>
      <c r="C32" s="23">
        <f>C30-C14</f>
        <v>16.284925185687726</v>
      </c>
      <c r="D32" s="22">
        <f>D30-D14</f>
        <v>3.5220943574349377</v>
      </c>
      <c r="E32" s="21">
        <f>E30-E14</f>
        <v>9.298450149070618</v>
      </c>
    </row>
    <row r="34" spans="7:7" ht="220" customHeight="1" x14ac:dyDescent="0.35">
      <c r="G34" s="32" t="s">
        <v>50</v>
      </c>
    </row>
  </sheetData>
  <mergeCells count="8">
    <mergeCell ref="M20:O20"/>
    <mergeCell ref="C13:E13"/>
    <mergeCell ref="G21:I21"/>
    <mergeCell ref="G22:I22"/>
    <mergeCell ref="G11:J11"/>
    <mergeCell ref="L12:M12"/>
    <mergeCell ref="B21:E21"/>
    <mergeCell ref="B22:E22"/>
  </mergeCells>
  <phoneticPr fontId="9" type="noConversion"/>
  <pageMargins left="0.7" right="0.7" top="0.75" bottom="0.75" header="0.3" footer="0.3"/>
</worksheet>
</file>

<file path=docMetadata/LabelInfo.xml><?xml version="1.0" encoding="utf-8"?>
<clbl:labelList xmlns:clbl="http://schemas.microsoft.com/office/2020/mipLabelMetadata">
  <clbl:label id="{bc5f3009-5bd3-4402-beb1-6e2eb7c68ff2}" enabled="0" method="" siteId="{bc5f3009-5bd3-4402-beb1-6e2eb7c68ff2}"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CASO PRÁCTICO MÓDULO 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javier torres diaz-madroñero</dc:creator>
  <cp:lastModifiedBy>Lopez Acero, Diego</cp:lastModifiedBy>
  <cp:lastPrinted>2022-05-11T14:19:02Z</cp:lastPrinted>
  <dcterms:created xsi:type="dcterms:W3CDTF">2021-05-21T21:34:07Z</dcterms:created>
  <dcterms:modified xsi:type="dcterms:W3CDTF">2024-04-25T14:49:55Z</dcterms:modified>
</cp:coreProperties>
</file>