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epsacorp-my.sharepoint.com/personal/diego_lopez_a1_cepsa_com/Documents/"/>
    </mc:Choice>
  </mc:AlternateContent>
  <xr:revisionPtr revIDLastSave="0" documentId="8_{ED3EAB9D-5920-4BC2-83B3-0A0670F0633E}" xr6:coauthVersionLast="47" xr6:coauthVersionMax="47" xr10:uidLastSave="{00000000-0000-0000-0000-000000000000}"/>
  <bookViews>
    <workbookView xWindow="11580" yWindow="-17388" windowWidth="30936" windowHeight="16776" xr2:uid="{C8FB3663-D9D2-45AE-BA7A-65BB332892AA}"/>
  </bookViews>
  <sheets>
    <sheet name="CASO PRÁCTICO MÓDULO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2" l="1"/>
  <c r="C24" i="2"/>
  <c r="I5" i="2"/>
  <c r="N25" i="2" s="1"/>
  <c r="I6" i="2"/>
  <c r="I4" i="2"/>
  <c r="M23" i="2" s="1"/>
  <c r="E25" i="2" s="1"/>
  <c r="O22" i="2"/>
  <c r="O23" i="2"/>
  <c r="O25" i="2"/>
  <c r="N24" i="2"/>
  <c r="N26" i="2"/>
  <c r="E14" i="2"/>
  <c r="D14" i="2"/>
  <c r="C14" i="2"/>
  <c r="N23" i="2" l="1"/>
  <c r="N22" i="2"/>
  <c r="M26" i="2"/>
  <c r="D28" i="2" s="1"/>
  <c r="M24" i="2"/>
  <c r="E26" i="2" s="1"/>
  <c r="M25" i="2"/>
  <c r="C27" i="2" s="1"/>
  <c r="O26" i="2"/>
  <c r="O24" i="2"/>
  <c r="D25" i="2"/>
  <c r="C25" i="2"/>
  <c r="C28" i="2" l="1"/>
  <c r="E28" i="2"/>
  <c r="D26" i="2"/>
  <c r="E24" i="2"/>
  <c r="D24" i="2"/>
  <c r="C26" i="2"/>
  <c r="D27" i="2"/>
  <c r="E27" i="2"/>
  <c r="C30" i="2" l="1"/>
  <c r="C32" i="2" s="1"/>
  <c r="G24" i="2" s="1"/>
  <c r="D30" i="2"/>
  <c r="D32" i="2" s="1"/>
  <c r="H24" i="2" s="1"/>
  <c r="E30" i="2"/>
  <c r="E32" i="2" s="1"/>
  <c r="I24" i="2" s="1"/>
</calcChain>
</file>

<file path=xl/sharedStrings.xml><?xml version="1.0" encoding="utf-8"?>
<sst xmlns="http://schemas.openxmlformats.org/spreadsheetml/2006/main" count="75" uniqueCount="51">
  <si>
    <t xml:space="preserve">Crudo </t>
  </si>
  <si>
    <t xml:space="preserve">Ural (Rusia) </t>
  </si>
  <si>
    <t xml:space="preserve">cargamento (bbls) </t>
  </si>
  <si>
    <t>Grados API</t>
  </si>
  <si>
    <t>Azufre (%)</t>
  </si>
  <si>
    <t>LPG</t>
  </si>
  <si>
    <t>Nafta</t>
  </si>
  <si>
    <t>Kero</t>
  </si>
  <si>
    <t xml:space="preserve">Gas Oil </t>
  </si>
  <si>
    <t xml:space="preserve">Fuel Oil </t>
  </si>
  <si>
    <t xml:space="preserve">Cotizaciones Brent (4 de enero) </t>
  </si>
  <si>
    <t>Precio Crudo ($/bbl)</t>
  </si>
  <si>
    <t>Rendimieto x Cotizaciones ($/bbl)</t>
  </si>
  <si>
    <t>Netback ($/bbl)</t>
  </si>
  <si>
    <t>Margen de Refino ($/bbl)</t>
  </si>
  <si>
    <t xml:space="preserve">Grane Blend (Noruega) </t>
  </si>
  <si>
    <t xml:space="preserve">Flotta (Mar del Norte) </t>
  </si>
  <si>
    <t>RENDIMIENTOS EN PESO CRUDOS</t>
  </si>
  <si>
    <t>NAFTA</t>
  </si>
  <si>
    <t>JET</t>
  </si>
  <si>
    <t>GASOIL</t>
  </si>
  <si>
    <t>FUEL OIL</t>
  </si>
  <si>
    <t>URAL</t>
  </si>
  <si>
    <t>GRANE</t>
  </si>
  <si>
    <t>FLOTTA</t>
  </si>
  <si>
    <t>$/tm</t>
  </si>
  <si>
    <t>KEROSENO</t>
  </si>
  <si>
    <t>FUEL</t>
  </si>
  <si>
    <t>PRECIO DTD BRENT</t>
  </si>
  <si>
    <t>86,65 $/bbl</t>
  </si>
  <si>
    <t>LOADPORT</t>
  </si>
  <si>
    <t>PRIMORSK, MAR BÁLTICO</t>
  </si>
  <si>
    <t>MAR DEL NORTE</t>
  </si>
  <si>
    <t>PAGO</t>
  </si>
  <si>
    <t>30 DAYS AFTER B/L</t>
  </si>
  <si>
    <t>FÓRMULA DE PRECIO</t>
  </si>
  <si>
    <t>DTD BRENT - 12 $/bbl</t>
  </si>
  <si>
    <t>DTD BRENT +0,4 $/bbl</t>
  </si>
  <si>
    <t>DTD BRENT - 0,3 $/bbl</t>
  </si>
  <si>
    <t>Todas estas fórmulas se aplican en base CIF en el puerto de la refinería, la cual se encuentra dentro de la Unión Europea.</t>
  </si>
  <si>
    <t xml:space="preserve">a) Calcular márgenes de refino </t>
  </si>
  <si>
    <t>PROPANO CIF LARGE CARGOES</t>
  </si>
  <si>
    <t xml:space="preserve"> NAFTA FOB MED</t>
  </si>
  <si>
    <t>JET FOB MED</t>
  </si>
  <si>
    <t>GASOIL 10 PPM ULSD FOB MED</t>
  </si>
  <si>
    <t>FUEL 3,5% FOB MED</t>
  </si>
  <si>
    <t>b) Elegir cargamento</t>
  </si>
  <si>
    <t>Margen de refino x nº bbl</t>
  </si>
  <si>
    <t>bbl a tm</t>
  </si>
  <si>
    <t>$/bbl</t>
  </si>
  <si>
    <t>Razonamiento: teniendo en cuenta que asumimos un coste de flete  0 por ser la compra y la venta en la misma base CIF en el puerto de la refinería, que desconcemos las cotizaciones y las fechas de preciación exactas, basándonos únicamente en el cargamento que más beneficio económico producirá para la refinería, tendremos que elegir el URAL. Esto se debe a que teniendo la cotización más baja de todas, es el segundo cargamento que más $/bbl genera (90,935 $/bbl), sin tener en cuenta el coste del mismo (74,65 $/bbl). Además, es el cargamento con mayor margen de refino. Por último, dado que el margen de refino multiplicado por la cantidad de barriles de cada cargamento demuestra que el URAL es el que más dinero genera, no queda otra opción que elegir este cargamento de entre las 3 opciones iniciales.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</si>
</sst>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b/>
      <sz val="11"/>
      <color theme="1"/>
      <name val="Calibri"/>
      <family val="2"/>
      <scheme val="minor"/>
    </font>
    <font>
      <b/>
      <sz val="11"/>
      <color theme="4" tint="-0.499984740745262"/>
      <name val="Calibri"/>
      <family val="2"/>
      <scheme val="minor"/>
    </font>
    <font>
      <b/>
      <sz val="11"/>
      <name val="Calibri"/>
      <family val="2"/>
      <scheme val="minor"/>
    </font>
    <font>
      <b/>
      <sz val="11"/>
      <color theme="9"/>
      <name val="Calibri"/>
      <family val="2"/>
      <scheme val="minor"/>
    </font>
    <font>
      <b/>
      <sz val="18"/>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8"/>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9" fontId="6" fillId="0" borderId="0" applyFont="0" applyFill="0" applyBorder="0" applyAlignment="0" applyProtection="0"/>
  </cellStyleXfs>
  <cellXfs count="33">
    <xf numFmtId="0" fontId="0" fillId="0" borderId="0" xfId="0"/>
    <xf numFmtId="0" fontId="0" fillId="0" borderId="1" xfId="0" applyBorder="1"/>
    <xf numFmtId="0" fontId="0" fillId="0" borderId="1" xfId="0" applyBorder="1" applyAlignment="1">
      <alignment horizontal="center"/>
    </xf>
    <xf numFmtId="4" fontId="4" fillId="0" borderId="1" xfId="0" applyNumberFormat="1" applyFont="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8" fillId="7" borderId="1" xfId="0" applyFont="1" applyFill="1" applyBorder="1" applyAlignment="1">
      <alignment horizontal="center"/>
    </xf>
    <xf numFmtId="0" fontId="7" fillId="0" borderId="0" xfId="0" applyFont="1"/>
    <xf numFmtId="0" fontId="0" fillId="3" borderId="1" xfId="0" applyFill="1" applyBorder="1"/>
    <xf numFmtId="0" fontId="5" fillId="4" borderId="1"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Border="1"/>
    <xf numFmtId="4" fontId="4" fillId="0" borderId="0" xfId="0" applyNumberFormat="1" applyFont="1" applyBorder="1" applyAlignment="1">
      <alignment horizontal="center" vertical="center"/>
    </xf>
    <xf numFmtId="0" fontId="1" fillId="0" borderId="1" xfId="0" applyFont="1" applyBorder="1" applyAlignment="1">
      <alignment horizontal="center"/>
    </xf>
    <xf numFmtId="164" fontId="1" fillId="3" borderId="1" xfId="0" applyNumberFormat="1" applyFont="1" applyFill="1" applyBorder="1" applyAlignment="1">
      <alignment horizontal="center"/>
    </xf>
    <xf numFmtId="164" fontId="3" fillId="5" borderId="1" xfId="0" applyNumberFormat="1" applyFont="1" applyFill="1" applyBorder="1" applyAlignment="1">
      <alignment horizontal="center"/>
    </xf>
    <xf numFmtId="164" fontId="3" fillId="6" borderId="1" xfId="0" applyNumberFormat="1" applyFont="1" applyFill="1" applyBorder="1" applyAlignment="1">
      <alignment horizontal="center"/>
    </xf>
    <xf numFmtId="164" fontId="3" fillId="3" borderId="1" xfId="0" applyNumberFormat="1" applyFont="1" applyFill="1" applyBorder="1" applyAlignment="1">
      <alignment horizontal="center"/>
    </xf>
    <xf numFmtId="0" fontId="0" fillId="4" borderId="1" xfId="0" applyFill="1" applyBorder="1" applyAlignment="1">
      <alignment horizontal="center"/>
    </xf>
    <xf numFmtId="0" fontId="0" fillId="9" borderId="1" xfId="0" applyFill="1" applyBorder="1" applyAlignment="1">
      <alignment horizontal="center"/>
    </xf>
    <xf numFmtId="0" fontId="0" fillId="2" borderId="1" xfId="0" applyFill="1" applyBorder="1" applyAlignment="1">
      <alignment horizontal="center"/>
    </xf>
    <xf numFmtId="4" fontId="0" fillId="0" borderId="1" xfId="0" applyNumberFormat="1" applyBorder="1" applyAlignment="1">
      <alignment horizontal="center"/>
    </xf>
    <xf numFmtId="2" fontId="0" fillId="0" borderId="1" xfId="0" applyNumberFormat="1" applyBorder="1" applyAlignment="1">
      <alignment horizontal="center"/>
    </xf>
    <xf numFmtId="10" fontId="0" fillId="8" borderId="1" xfId="1" applyNumberFormat="1" applyFont="1" applyFill="1" applyBorder="1" applyAlignment="1">
      <alignment horizontal="center"/>
    </xf>
    <xf numFmtId="0" fontId="8" fillId="7" borderId="6" xfId="0" applyFont="1" applyFill="1" applyBorder="1" applyAlignment="1">
      <alignment horizontal="center"/>
    </xf>
    <xf numFmtId="0" fontId="8" fillId="7" borderId="2" xfId="0" applyFont="1" applyFill="1" applyBorder="1" applyAlignment="1">
      <alignment horizontal="center"/>
    </xf>
    <xf numFmtId="0" fontId="1" fillId="3" borderId="0" xfId="0" applyFont="1" applyFill="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40FC3-F5C6-4DF8-B57A-E820302CBDAF}">
  <dimension ref="A3:O34"/>
  <sheetViews>
    <sheetView tabSelected="1" workbookViewId="0">
      <selection activeCell="G34" sqref="G34"/>
    </sheetView>
  </sheetViews>
  <sheetFormatPr baseColWidth="10" defaultRowHeight="14.5" x14ac:dyDescent="0.35"/>
  <cols>
    <col min="1" max="1" width="16.90625" customWidth="1"/>
    <col min="2" max="2" width="27.36328125" customWidth="1"/>
    <col min="3" max="3" width="12.81640625" customWidth="1"/>
    <col min="4" max="5" width="13.26953125" bestFit="1" customWidth="1"/>
    <col min="6" max="6" width="22.1796875" bestFit="1" customWidth="1"/>
    <col min="7" max="7" width="55.81640625" customWidth="1"/>
    <col min="8" max="8" width="20.08984375" customWidth="1"/>
    <col min="9" max="9" width="18.26953125" customWidth="1"/>
    <col min="14" max="14" width="26.81640625" bestFit="1" customWidth="1"/>
    <col min="15" max="15" width="16.90625" bestFit="1" customWidth="1"/>
    <col min="16" max="16" width="31.81640625" bestFit="1" customWidth="1"/>
  </cols>
  <sheetData>
    <row r="3" spans="1:14" x14ac:dyDescent="0.35">
      <c r="B3" s="26" t="s">
        <v>0</v>
      </c>
      <c r="C3" s="26" t="s">
        <v>2</v>
      </c>
      <c r="D3" s="26" t="s">
        <v>3</v>
      </c>
      <c r="E3" s="26" t="s">
        <v>4</v>
      </c>
      <c r="F3" s="26" t="s">
        <v>30</v>
      </c>
      <c r="G3" s="26" t="s">
        <v>33</v>
      </c>
      <c r="H3" s="26" t="s">
        <v>35</v>
      </c>
      <c r="I3" s="26" t="s">
        <v>48</v>
      </c>
    </row>
    <row r="4" spans="1:14" x14ac:dyDescent="0.35">
      <c r="B4" s="2" t="s">
        <v>1</v>
      </c>
      <c r="C4" s="27">
        <v>600000</v>
      </c>
      <c r="D4" s="27">
        <v>29.9</v>
      </c>
      <c r="E4" s="27">
        <v>1.65</v>
      </c>
      <c r="F4" s="27" t="s">
        <v>31</v>
      </c>
      <c r="G4" s="27" t="s">
        <v>34</v>
      </c>
      <c r="H4" s="27" t="s">
        <v>36</v>
      </c>
      <c r="I4" s="1">
        <f>1000/(159*(141.5/(131.5+D4)))</f>
        <v>7.1738115874391628</v>
      </c>
    </row>
    <row r="5" spans="1:14" x14ac:dyDescent="0.35">
      <c r="B5" s="2" t="s">
        <v>15</v>
      </c>
      <c r="C5" s="27">
        <v>675000</v>
      </c>
      <c r="D5" s="2">
        <v>28.8</v>
      </c>
      <c r="E5" s="2">
        <v>0.6</v>
      </c>
      <c r="F5" s="2" t="s">
        <v>32</v>
      </c>
      <c r="G5" s="27" t="s">
        <v>34</v>
      </c>
      <c r="H5" s="27" t="s">
        <v>37</v>
      </c>
      <c r="I5" s="1">
        <f t="shared" ref="I5:I6" si="0">1000/(159*(141.5/(131.5+D5)))</f>
        <v>7.1249194390737163</v>
      </c>
    </row>
    <row r="6" spans="1:14" x14ac:dyDescent="0.35">
      <c r="B6" s="2" t="s">
        <v>16</v>
      </c>
      <c r="C6" s="27">
        <v>600000</v>
      </c>
      <c r="D6" s="27">
        <v>36.9</v>
      </c>
      <c r="E6" s="27">
        <v>0.82</v>
      </c>
      <c r="F6" s="27" t="s">
        <v>32</v>
      </c>
      <c r="G6" s="27" t="s">
        <v>34</v>
      </c>
      <c r="H6" s="27" t="s">
        <v>38</v>
      </c>
      <c r="I6" s="1">
        <f t="shared" si="0"/>
        <v>7.4849434406738231</v>
      </c>
    </row>
    <row r="9" spans="1:14" x14ac:dyDescent="0.35">
      <c r="A9" s="8" t="s">
        <v>28</v>
      </c>
      <c r="B9" s="8" t="s">
        <v>29</v>
      </c>
    </row>
    <row r="11" spans="1:14" x14ac:dyDescent="0.35">
      <c r="A11" s="7" t="s">
        <v>39</v>
      </c>
      <c r="G11" s="6" t="s">
        <v>17</v>
      </c>
      <c r="H11" s="6"/>
      <c r="I11" s="6"/>
      <c r="J11" s="6"/>
    </row>
    <row r="12" spans="1:14" x14ac:dyDescent="0.35">
      <c r="B12" s="19"/>
      <c r="C12" s="19" t="s">
        <v>22</v>
      </c>
      <c r="D12" s="19" t="s">
        <v>23</v>
      </c>
      <c r="E12" s="19" t="s">
        <v>24</v>
      </c>
      <c r="G12" s="24"/>
      <c r="H12" s="24" t="s">
        <v>22</v>
      </c>
      <c r="I12" s="24" t="s">
        <v>23</v>
      </c>
      <c r="J12" s="24" t="s">
        <v>24</v>
      </c>
      <c r="L12" s="6" t="s">
        <v>25</v>
      </c>
      <c r="M12" s="6"/>
    </row>
    <row r="13" spans="1:14" x14ac:dyDescent="0.35">
      <c r="B13" s="19" t="s">
        <v>10</v>
      </c>
      <c r="C13" s="4">
        <v>86.65</v>
      </c>
      <c r="D13" s="4"/>
      <c r="E13" s="4"/>
      <c r="G13" s="24" t="s">
        <v>5</v>
      </c>
      <c r="H13" s="29">
        <v>2.6200000000000001E-2</v>
      </c>
      <c r="I13" s="29">
        <v>1.4E-2</v>
      </c>
      <c r="J13" s="29">
        <v>3.8699999999999998E-2</v>
      </c>
      <c r="L13" s="24" t="s">
        <v>5</v>
      </c>
      <c r="M13" s="25">
        <v>503</v>
      </c>
      <c r="N13" t="s">
        <v>41</v>
      </c>
    </row>
    <row r="14" spans="1:14" x14ac:dyDescent="0.35">
      <c r="B14" s="19" t="s">
        <v>11</v>
      </c>
      <c r="C14" s="3">
        <f>C13-12</f>
        <v>74.650000000000006</v>
      </c>
      <c r="D14" s="3">
        <f>C13+0.4</f>
        <v>87.050000000000011</v>
      </c>
      <c r="E14" s="3">
        <f>C13-0.3</f>
        <v>86.350000000000009</v>
      </c>
      <c r="G14" s="24" t="s">
        <v>18</v>
      </c>
      <c r="H14" s="29">
        <v>0.153</v>
      </c>
      <c r="I14" s="29">
        <v>0.111</v>
      </c>
      <c r="J14" s="29">
        <v>0.223</v>
      </c>
      <c r="L14" s="24" t="s">
        <v>18</v>
      </c>
      <c r="M14" s="25">
        <v>600</v>
      </c>
      <c r="N14" t="s">
        <v>42</v>
      </c>
    </row>
    <row r="15" spans="1:14" x14ac:dyDescent="0.35">
      <c r="B15" s="17"/>
      <c r="C15" s="18"/>
      <c r="D15" s="18"/>
      <c r="E15" s="18"/>
      <c r="G15" s="24" t="s">
        <v>19</v>
      </c>
      <c r="H15" s="29">
        <v>8.0500000000000002E-2</v>
      </c>
      <c r="I15" s="29">
        <v>0.13600000000000001</v>
      </c>
      <c r="J15" s="29">
        <v>8.8999999999999996E-2</v>
      </c>
      <c r="L15" s="24" t="s">
        <v>26</v>
      </c>
      <c r="M15" s="25">
        <v>948.74</v>
      </c>
      <c r="N15" t="s">
        <v>43</v>
      </c>
    </row>
    <row r="16" spans="1:14" x14ac:dyDescent="0.35">
      <c r="B16" s="17"/>
      <c r="C16" s="18"/>
      <c r="D16" s="18"/>
      <c r="E16" s="18"/>
      <c r="G16" s="24" t="s">
        <v>20</v>
      </c>
      <c r="H16" s="29">
        <v>0.25869999999999999</v>
      </c>
      <c r="I16" s="29">
        <v>0.19900000000000001</v>
      </c>
      <c r="J16" s="29">
        <v>0.32</v>
      </c>
      <c r="L16" s="24" t="s">
        <v>20</v>
      </c>
      <c r="M16" s="25">
        <v>903.5</v>
      </c>
      <c r="N16" t="s">
        <v>44</v>
      </c>
    </row>
    <row r="17" spans="2:15" x14ac:dyDescent="0.35">
      <c r="B17" s="17"/>
      <c r="C17" s="18"/>
      <c r="D17" s="18"/>
      <c r="E17" s="18"/>
      <c r="G17" s="24" t="s">
        <v>21</v>
      </c>
      <c r="H17" s="29">
        <v>0.46160000000000001</v>
      </c>
      <c r="I17" s="29">
        <v>0.52</v>
      </c>
      <c r="J17" s="29">
        <v>0.31</v>
      </c>
      <c r="L17" s="24" t="s">
        <v>27</v>
      </c>
      <c r="M17" s="25">
        <v>514</v>
      </c>
      <c r="N17" t="s">
        <v>45</v>
      </c>
    </row>
    <row r="20" spans="2:15" x14ac:dyDescent="0.35">
      <c r="M20" s="30" t="s">
        <v>49</v>
      </c>
      <c r="N20" s="31"/>
      <c r="O20" s="31"/>
    </row>
    <row r="21" spans="2:15" ht="23.5" x14ac:dyDescent="0.55000000000000004">
      <c r="B21" s="9" t="s">
        <v>40</v>
      </c>
      <c r="C21" s="9"/>
      <c r="D21" s="9"/>
      <c r="E21" s="9"/>
      <c r="G21" s="10" t="s">
        <v>46</v>
      </c>
      <c r="H21" s="11"/>
      <c r="I21" s="12"/>
      <c r="M21" s="24" t="s">
        <v>22</v>
      </c>
      <c r="N21" s="24" t="s">
        <v>23</v>
      </c>
      <c r="O21" s="24" t="s">
        <v>24</v>
      </c>
    </row>
    <row r="22" spans="2:15" x14ac:dyDescent="0.35">
      <c r="B22" s="16" t="s">
        <v>12</v>
      </c>
      <c r="C22" s="16"/>
      <c r="D22" s="16"/>
      <c r="E22" s="16"/>
      <c r="G22" s="13" t="s">
        <v>47</v>
      </c>
      <c r="H22" s="14"/>
      <c r="I22" s="15"/>
      <c r="L22" s="24" t="s">
        <v>5</v>
      </c>
      <c r="M22" s="25">
        <f>+M13/$I$4</f>
        <v>70.116143122676576</v>
      </c>
      <c r="N22" s="1">
        <f>+M13/$I$5</f>
        <v>70.597289457267621</v>
      </c>
      <c r="O22" s="1">
        <f>+M13/$I$6</f>
        <v>67.201576603325407</v>
      </c>
    </row>
    <row r="23" spans="2:15" x14ac:dyDescent="0.35">
      <c r="B23" s="19"/>
      <c r="C23" s="19" t="s">
        <v>22</v>
      </c>
      <c r="D23" s="19" t="s">
        <v>23</v>
      </c>
      <c r="E23" s="19" t="s">
        <v>24</v>
      </c>
      <c r="G23" s="19" t="s">
        <v>22</v>
      </c>
      <c r="H23" s="19" t="s">
        <v>23</v>
      </c>
      <c r="I23" s="19" t="s">
        <v>24</v>
      </c>
      <c r="L23" s="24" t="s">
        <v>18</v>
      </c>
      <c r="M23" s="25">
        <f t="shared" ref="M23:M26" si="1">+M14/$I$4</f>
        <v>83.637546468401482</v>
      </c>
      <c r="N23" s="1">
        <f t="shared" ref="N23:N26" si="2">+M14/$I$5</f>
        <v>84.211478477854016</v>
      </c>
      <c r="O23" s="1">
        <f t="shared" ref="O23:O26" si="3">+M14/$I$6</f>
        <v>80.160926365795717</v>
      </c>
    </row>
    <row r="24" spans="2:15" x14ac:dyDescent="0.35">
      <c r="B24" s="19" t="s">
        <v>5</v>
      </c>
      <c r="C24" s="28">
        <f>H13*$M22</f>
        <v>1.8370429498141263</v>
      </c>
      <c r="D24" s="28">
        <f t="shared" ref="D24:E24" si="4">I13*$M22</f>
        <v>0.98162600371747211</v>
      </c>
      <c r="E24" s="28">
        <f t="shared" si="4"/>
        <v>2.7134947388475834</v>
      </c>
      <c r="G24" s="23">
        <f>+C32*C4</f>
        <v>9770955.1114126351</v>
      </c>
      <c r="H24" s="22">
        <f>+D32*C5</f>
        <v>2377413.6912685828</v>
      </c>
      <c r="I24" s="21">
        <f>+E32*C6</f>
        <v>5579070.0894423705</v>
      </c>
      <c r="L24" s="24" t="s">
        <v>26</v>
      </c>
      <c r="M24" s="25">
        <f t="shared" si="1"/>
        <v>132.25047639405204</v>
      </c>
      <c r="N24" s="1">
        <f t="shared" si="2"/>
        <v>133.15799681846536</v>
      </c>
      <c r="O24" s="1">
        <f t="shared" si="3"/>
        <v>126.75312880047505</v>
      </c>
    </row>
    <row r="25" spans="2:15" x14ac:dyDescent="0.35">
      <c r="B25" s="19" t="s">
        <v>6</v>
      </c>
      <c r="C25" s="28">
        <f t="shared" ref="C25:C28" si="5">H14*$M23</f>
        <v>12.796544609665427</v>
      </c>
      <c r="D25" s="28">
        <f t="shared" ref="D25:D28" si="6">I14*$M23</f>
        <v>9.2837676579925645</v>
      </c>
      <c r="E25" s="28">
        <f t="shared" ref="E25:E28" si="7">J14*$M23</f>
        <v>18.651172862453532</v>
      </c>
      <c r="L25" s="24" t="s">
        <v>20</v>
      </c>
      <c r="M25" s="25">
        <f t="shared" si="1"/>
        <v>125.94420539033457</v>
      </c>
      <c r="N25" s="1">
        <f t="shared" si="2"/>
        <v>126.80845134123518</v>
      </c>
      <c r="O25" s="1">
        <f t="shared" si="3"/>
        <v>120.70899495249405</v>
      </c>
    </row>
    <row r="26" spans="2:15" x14ac:dyDescent="0.35">
      <c r="B26" s="19" t="s">
        <v>7</v>
      </c>
      <c r="C26" s="28">
        <f t="shared" si="5"/>
        <v>10.64616334972119</v>
      </c>
      <c r="D26" s="28">
        <f t="shared" si="6"/>
        <v>17.986064789591079</v>
      </c>
      <c r="E26" s="28">
        <f t="shared" si="7"/>
        <v>11.770292399070632</v>
      </c>
      <c r="L26" s="24" t="s">
        <v>27</v>
      </c>
      <c r="M26" s="25">
        <f t="shared" si="1"/>
        <v>71.649498141263933</v>
      </c>
      <c r="N26" s="1">
        <f t="shared" si="2"/>
        <v>72.141166562694949</v>
      </c>
      <c r="O26" s="1">
        <f t="shared" si="3"/>
        <v>68.671193586698337</v>
      </c>
    </row>
    <row r="27" spans="2:15" x14ac:dyDescent="0.35">
      <c r="B27" s="19" t="s">
        <v>8</v>
      </c>
      <c r="C27" s="28">
        <f t="shared" si="5"/>
        <v>32.581765934479556</v>
      </c>
      <c r="D27" s="28">
        <f t="shared" si="6"/>
        <v>25.062896872676582</v>
      </c>
      <c r="E27" s="28">
        <f t="shared" si="7"/>
        <v>40.302145724907064</v>
      </c>
    </row>
    <row r="28" spans="2:15" x14ac:dyDescent="0.35">
      <c r="B28" s="19" t="s">
        <v>9</v>
      </c>
      <c r="C28" s="28">
        <f t="shared" si="5"/>
        <v>33.073408342007433</v>
      </c>
      <c r="D28" s="28">
        <f t="shared" si="6"/>
        <v>37.257739033457248</v>
      </c>
      <c r="E28" s="28">
        <f t="shared" si="7"/>
        <v>22.211344423791818</v>
      </c>
    </row>
    <row r="29" spans="2:15" x14ac:dyDescent="0.35">
      <c r="B29" s="5"/>
      <c r="C29" s="5"/>
      <c r="D29" s="5"/>
      <c r="E29" s="5"/>
    </row>
    <row r="30" spans="2:15" x14ac:dyDescent="0.35">
      <c r="B30" s="19" t="s">
        <v>13</v>
      </c>
      <c r="C30" s="20">
        <f>+SUM(C24:C28)</f>
        <v>90.934925185687732</v>
      </c>
      <c r="D30" s="20">
        <f t="shared" ref="D30:E30" si="8">+SUM(D24:D28)</f>
        <v>90.572094357434949</v>
      </c>
      <c r="E30" s="20">
        <f t="shared" si="8"/>
        <v>95.648450149070626</v>
      </c>
    </row>
    <row r="31" spans="2:15" x14ac:dyDescent="0.35">
      <c r="B31" s="5"/>
      <c r="C31" s="5"/>
      <c r="D31" s="5"/>
      <c r="E31" s="5"/>
    </row>
    <row r="32" spans="2:15" x14ac:dyDescent="0.35">
      <c r="B32" s="19" t="s">
        <v>14</v>
      </c>
      <c r="C32" s="23">
        <f>C30-C14</f>
        <v>16.284925185687726</v>
      </c>
      <c r="D32" s="22">
        <f>D30-D14</f>
        <v>3.5220943574349377</v>
      </c>
      <c r="E32" s="21">
        <f>E30-E14</f>
        <v>9.298450149070618</v>
      </c>
    </row>
    <row r="34" spans="7:7" ht="220" customHeight="1" x14ac:dyDescent="0.35">
      <c r="G34" s="32" t="s">
        <v>50</v>
      </c>
    </row>
  </sheetData>
  <mergeCells count="8">
    <mergeCell ref="M20:O20"/>
    <mergeCell ref="C13:E13"/>
    <mergeCell ref="G21:I21"/>
    <mergeCell ref="G22:I22"/>
    <mergeCell ref="G11:J11"/>
    <mergeCell ref="L12:M12"/>
    <mergeCell ref="B21:E21"/>
    <mergeCell ref="B22:E22"/>
  </mergeCells>
  <phoneticPr fontId="9" type="noConversion"/>
  <pageMargins left="0.7" right="0.7" top="0.75" bottom="0.75" header="0.3" footer="0.3"/>
</worksheet>
</file>

<file path=docMetadata/LabelInfo.xml><?xml version="1.0" encoding="utf-8"?>
<clbl:labelList xmlns:clbl="http://schemas.microsoft.com/office/2020/mipLabelMetadata">
  <clbl:label id="{bc5f3009-5bd3-4402-beb1-6e2eb7c68ff2}" enabled="0" method="" siteId="{bc5f3009-5bd3-4402-beb1-6e2eb7c68f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CASO PRÁCTICO MÓDULO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torres diaz-madroñero</dc:creator>
  <cp:lastModifiedBy>Lopez Acero, Diego</cp:lastModifiedBy>
  <cp:lastPrinted>2022-05-11T14:19:02Z</cp:lastPrinted>
  <dcterms:created xsi:type="dcterms:W3CDTF">2021-05-21T21:34:07Z</dcterms:created>
  <dcterms:modified xsi:type="dcterms:W3CDTF">2024-04-25T14:49:55Z</dcterms:modified>
</cp:coreProperties>
</file>